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723" firstSheet="1" activeTab="10"/>
  </bookViews>
  <sheets>
    <sheet name="MRDPW nisak_risk" sheetId="1" r:id="rId1"/>
    <sheet name="MRDPW sreden_risk" sheetId="2" r:id="rId2"/>
    <sheet name="MEE" sheetId="3" r:id="rId3"/>
    <sheet name="CFCU AYR" sheetId="4" r:id="rId4"/>
    <sheet name="CFCU MF" sheetId="5" r:id="rId5"/>
    <sheet name="CFCU MFA" sheetId="6" r:id="rId6"/>
    <sheet name="CFCU MoEW" sheetId="7" r:id="rId7"/>
    <sheet name="CFCU MoJ" sheetId="8" r:id="rId8"/>
    <sheet name="CFCU MVR" sheetId="9" r:id="rId9"/>
    <sheet name="CFCU MZH" sheetId="10" r:id="rId10"/>
    <sheet name="CFCU Transport" sheetId="11" r:id="rId11"/>
  </sheets>
  <definedNames>
    <definedName name="_xlnm.Print_Area" localSheetId="3">'CFCU AYR'!$B$1:$G$17</definedName>
    <definedName name="_xlnm.Print_Area" localSheetId="4">'CFCU MF'!$A$1:$H$27</definedName>
    <definedName name="_xlnm.Print_Area" localSheetId="5">'CFCU MFA'!$B$1:$H$7</definedName>
    <definedName name="_xlnm.Print_Area" localSheetId="6">'CFCU MoEW'!$A$1:$H$8</definedName>
    <definedName name="_xlnm.Print_Area" localSheetId="7">'CFCU MoJ'!$A$1:$H$7</definedName>
    <definedName name="_xlnm.Print_Area" localSheetId="8">'CFCU MVR'!$A$1:$H$27</definedName>
    <definedName name="_xlnm.Print_Area" localSheetId="9">'CFCU MZH'!$A$1:$H$15</definedName>
    <definedName name="_xlnm.Print_Area" localSheetId="10">'CFCU Transport'!$A$1:$H$17</definedName>
    <definedName name="_xlnm.Print_Area" localSheetId="2">'MEE'!$A$1:$G$17</definedName>
    <definedName name="_xlnm.Print_Area" localSheetId="0">'MRDPW nisak_risk'!$B$1:$I$67</definedName>
    <definedName name="_xlnm.Print_Titles" localSheetId="4">'CFCU MF'!$1:$1</definedName>
    <definedName name="_xlnm.Print_Titles" localSheetId="5">'CFCU MFA'!$1:$1</definedName>
    <definedName name="_xlnm.Print_Titles" localSheetId="6">'CFCU MoEW'!$1:$1</definedName>
    <definedName name="_xlnm.Print_Titles" localSheetId="7">'CFCU MoJ'!$1:$1</definedName>
    <definedName name="_xlnm.Print_Titles" localSheetId="8">'CFCU MVR'!$1:$1</definedName>
    <definedName name="_xlnm.Print_Titles" localSheetId="9">'CFCU MZH'!$1:$1</definedName>
    <definedName name="_xlnm.Print_Titles" localSheetId="10">'CFCU Transport'!$1:$1</definedName>
    <definedName name="_xlnm.Print_Titles" localSheetId="2">'MEE'!$1:$1</definedName>
    <definedName name="_xlnm.Print_Titles" localSheetId="0">'MRDPW nisak_risk'!$B:$C,'MRDPW nisak_risk'!$1:$3</definedName>
  </definedNames>
  <calcPr fullCalcOnLoad="1"/>
</workbook>
</file>

<file path=xl/sharedStrings.xml><?xml version="1.0" encoding="utf-8"?>
<sst xmlns="http://schemas.openxmlformats.org/spreadsheetml/2006/main" count="576" uniqueCount="277">
  <si>
    <t>Да се изискат от бенефициента спецификациите.</t>
  </si>
  <si>
    <t>Да се изискат от бенефициента заданията.</t>
  </si>
  <si>
    <t>Да се използва пакета за кандидатстване от Фонда за малки проекти България - Румъния 2004</t>
  </si>
  <si>
    <t>Да се използва пакета Техническата помощ по България - Сърбия или България - Македония 2004</t>
  </si>
  <si>
    <t>Среща с ИА - Пътища за подготовка на проекта и тръжното досие</t>
  </si>
  <si>
    <t>Да се възложи на външна организация подготовката на тръжната документация</t>
  </si>
  <si>
    <t>Да се изискат от бенефициента заданията и спецификациите.</t>
  </si>
  <si>
    <t>Да се използва пакета за кандидатстване от Фонда за малки проекти България - Македония 2004</t>
  </si>
  <si>
    <t>Да се използва пакета за кандидатстване от Фонда за малки проекти България - Турция 2004</t>
  </si>
  <si>
    <t>Да се използва пакета за кандидатстване от Фонда за малки проекти България - Сърбия 2004</t>
  </si>
  <si>
    <t>Да се използва пакета  за 2004</t>
  </si>
  <si>
    <t>Да се използва пакета за 2004</t>
  </si>
  <si>
    <t>Текущо състояние</t>
  </si>
  <si>
    <t>BG 2006/018-388.01.01</t>
  </si>
  <si>
    <t>BG 2006/018-388.01.02</t>
  </si>
  <si>
    <t>BG 2006/018-388.01.03</t>
  </si>
  <si>
    <t>BG 2006/018-388.01.03.01</t>
  </si>
  <si>
    <t>BG 2006/018-387.01.02</t>
  </si>
  <si>
    <t>BG 2006/018-387.01.02.01</t>
  </si>
  <si>
    <t>BG 2006/018-387.02.01</t>
  </si>
  <si>
    <t>BG 2006/018-387.02.01.01</t>
  </si>
  <si>
    <t>BG 2006/018-387.02.01.02</t>
  </si>
  <si>
    <t>BG 2006/018-387.03.01</t>
  </si>
  <si>
    <t>BG 2006/018-387.03.01.01</t>
  </si>
  <si>
    <t>BG 2006/018-387.05.02</t>
  </si>
  <si>
    <t>BG 2006/018-387.05.02.01</t>
  </si>
  <si>
    <t>BG 2006/018-385.01.02</t>
  </si>
  <si>
    <t>BG 2006/018-385.01.03</t>
  </si>
  <si>
    <t>BG 2006/018-385.01.03.01</t>
  </si>
  <si>
    <t>BG 2006/018-385.01.03.02</t>
  </si>
  <si>
    <t>BG 2006/018-385.01.04</t>
  </si>
  <si>
    <t xml:space="preserve"> BG 2006/018-386.01.01</t>
  </si>
  <si>
    <t xml:space="preserve"> BG 2006/018-386.01.01.01</t>
  </si>
  <si>
    <t xml:space="preserve"> BG 2006/018-386.01.01.02</t>
  </si>
  <si>
    <t xml:space="preserve"> BG 2006/018-386.01.01.03</t>
  </si>
  <si>
    <t xml:space="preserve"> BG 2006/018-386.01.02</t>
  </si>
  <si>
    <t xml:space="preserve"> BG 2006/018-386.01.02.01</t>
  </si>
  <si>
    <t xml:space="preserve"> BG 2006/018-386.01.02.02</t>
  </si>
  <si>
    <t xml:space="preserve"> BG 2006/018-386.01.03</t>
  </si>
  <si>
    <t xml:space="preserve"> BG 2006/018-386.01.03.01</t>
  </si>
  <si>
    <t>BG 2006/018-389.01.01</t>
  </si>
  <si>
    <t>BG 2006/018-389.01.02</t>
  </si>
  <si>
    <t>BG 2006/018-389.01.03</t>
  </si>
  <si>
    <t>BG 2006/018-389.01.03.01</t>
  </si>
  <si>
    <t>BG 2006/018-385.01.04.01</t>
  </si>
  <si>
    <t>Бюджет в евро, съгласно Проектния фиш</t>
  </si>
  <si>
    <t xml:space="preserve">Размер на договора в евро </t>
  </si>
  <si>
    <t>Програма ФАР</t>
  </si>
  <si>
    <t>Национално
съ-финансиране</t>
  </si>
  <si>
    <t xml:space="preserve"> Общо</t>
  </si>
  <si>
    <t>Строителство</t>
  </si>
  <si>
    <t>Интегрирана грантова схема за устойчиво развитие на Българо-Турския граничен регион</t>
  </si>
  <si>
    <t>Грантова схема</t>
  </si>
  <si>
    <t xml:space="preserve">Грантова схема </t>
  </si>
  <si>
    <t>Техническа помощ</t>
  </si>
  <si>
    <t>Компонент 1-Техническа помощ за институционално изграждане</t>
  </si>
  <si>
    <t>Общо за ФМ BG 2006/018-385</t>
  </si>
  <si>
    <t>Компонент 1-Техническа помощ за подготовка на бъдещи проекти</t>
  </si>
  <si>
    <t>Проектна подготовка за програмата, оперативни разходи</t>
  </si>
  <si>
    <t>Общо за ФМ BG 2006/018-387</t>
  </si>
  <si>
    <t>Общо за ФМ BG 2006/018-386</t>
  </si>
  <si>
    <t>Общо за ФМ BG 2006/018-389</t>
  </si>
  <si>
    <t>Общо за ФМ BG 2006/018-388</t>
  </si>
  <si>
    <t>Увеличаване безопасността на движение по пътя Дупница-Кулата от км 333+168 до км 429+268</t>
  </si>
  <si>
    <t>Интегрирана подкрепа за икономическото развитие и увеличаване на капацитета на човешките ресурси (Грантова схема)</t>
  </si>
  <si>
    <t>Грантова схема (инвестиране)</t>
  </si>
  <si>
    <t>Грантова схема (институционално изграждане)</t>
  </si>
  <si>
    <t xml:space="preserve">Техническа помощ </t>
  </si>
  <si>
    <t>Интегрирана грантова схема за устойчиво развитие чрез защита и опазване на водите и биоразнообразието (Грантова схема)</t>
  </si>
  <si>
    <t>Компонент 1-Инвестиране, съвместно финансиране</t>
  </si>
  <si>
    <t>Компонент 2-Инвестиране, съвместно финансиране</t>
  </si>
  <si>
    <t>Компонент 3-Инвестиране, съвместно финансиране</t>
  </si>
  <si>
    <t>Компонент 1-Институционално изграждане</t>
  </si>
  <si>
    <t>Компонент 2-Институционално изграждане</t>
  </si>
  <si>
    <t xml:space="preserve">Компонент 3-Институционално изграждане </t>
  </si>
  <si>
    <t>Техническа помощ-местен офис</t>
  </si>
  <si>
    <t>Съвместен фонд за малки проекти (от хора за хора)</t>
  </si>
  <si>
    <t>Дейности “от хора за хора”</t>
  </si>
  <si>
    <t>Устойчиво развитие на Българо-Македонския регион</t>
  </si>
  <si>
    <t>Съвместна грантова схема за устойчиво икономическо развитие</t>
  </si>
  <si>
    <t>Техническа помощ за изпълнение на програмата</t>
  </si>
  <si>
    <t>Общо:</t>
  </si>
  <si>
    <t xml:space="preserve">Устойчиво развитие на Българо-Румънския регион (Грантова схема) </t>
  </si>
  <si>
    <t>Договори по финансово споразумение - 2006</t>
  </si>
  <si>
    <t>Финансово споразумение BG 2006/018-387 Програма ФАР-ТГС България и Гърция</t>
  </si>
  <si>
    <t>Финансово споразумение BG 2006/018-386 Програма ФАР-ТГС България и Румъния</t>
  </si>
  <si>
    <t xml:space="preserve">Финансово споразумение BG 2006/018-389 Програма ФАР-Добросъседство България и Македония </t>
  </si>
  <si>
    <t>Финансово споразумение BG 2006/018-388 Програма ФАР-Добросъседство  България и Сърбия и Черна Гора</t>
  </si>
  <si>
    <t xml:space="preserve">Финансово споразумение BG 2006/018-343 - Национална Програма ФАР - ІI част </t>
  </si>
  <si>
    <t xml:space="preserve">FM 2006/018-343.10-03 </t>
  </si>
  <si>
    <t>Развитие на Индустриални зони (Фаза II-2006)</t>
  </si>
  <si>
    <t>BG 2006/018-343.10-03-02</t>
  </si>
  <si>
    <t>Супервизия</t>
  </si>
  <si>
    <t>BG 2006/018-343.10-03-03</t>
  </si>
  <si>
    <t>Общо за ФМ BG 2006/018-343</t>
  </si>
  <si>
    <t xml:space="preserve">Финансово споразумение BG 2006/018-385 Програма ФАР-ТГС България и Турция </t>
  </si>
  <si>
    <t>BG 2006/018-385.01.01</t>
  </si>
  <si>
    <t>Рехабилитация на път I-7 Ямбол-Елхово</t>
  </si>
  <si>
    <t>BG 2006/018-385.01.01.01</t>
  </si>
  <si>
    <t>BG 2006/018-385.01.01.02</t>
  </si>
  <si>
    <t>BG 2006/018-385.01.04.02</t>
  </si>
  <si>
    <t>Компонент 2-Техническа помощ за подготовка на бъдещи проекти</t>
  </si>
  <si>
    <t>BG 2006/018-385.01.04.04</t>
  </si>
  <si>
    <t>Компонент 4-Доставка</t>
  </si>
  <si>
    <t>BG 2006/018-387.01.01</t>
  </si>
  <si>
    <t>Рехабилитация на път II-86 Чепеларе – Соколовци и изграждане на околовръстен път на гр. Рудозем</t>
  </si>
  <si>
    <t>BG 2006/018-387.01.01.01</t>
  </si>
  <si>
    <t>BG 2006/018-387.01.01.02</t>
  </si>
  <si>
    <t>BG 2006/018-387.03.02</t>
  </si>
  <si>
    <t>Подобряване на капацитета за прогнозиране на наводненията в басейна на река Марица в Българо-Гръцкия граничен регион</t>
  </si>
  <si>
    <t>BG 2006/018-387.03.02.01</t>
  </si>
  <si>
    <t>BG 2006/018-387.03.02.02</t>
  </si>
  <si>
    <t>Доставка</t>
  </si>
  <si>
    <t>BG 2006/018-387.03.03</t>
  </si>
  <si>
    <t xml:space="preserve">Интегрирано използване на термо-минералните води, акумулирани от геотермалната система на Ерма река (Фаза II)  </t>
  </si>
  <si>
    <t>BG 2006/018-387.03.03.01</t>
  </si>
  <si>
    <t>BG 2006/018-387.03.03.02</t>
  </si>
  <si>
    <t>BG 2006/018-387.03.03.03</t>
  </si>
  <si>
    <t>BG 2006/018-387.03.04</t>
  </si>
  <si>
    <t>Туристически център "Перперикон"</t>
  </si>
  <si>
    <t>BG 2006/018-387.03.04.01</t>
  </si>
  <si>
    <t>BG 2006/018-387.03.04.02</t>
  </si>
  <si>
    <t>BG 2006/018-387.03.04.03</t>
  </si>
  <si>
    <t>BG 2006/018-387.03.04.04</t>
  </si>
  <si>
    <t>BG 2006/018-387.05.02.03</t>
  </si>
  <si>
    <t>Компонент 3-Доставка</t>
  </si>
  <si>
    <t xml:space="preserve"> BG 2006/018-386.01.03.03</t>
  </si>
  <si>
    <t>No, Име</t>
  </si>
  <si>
    <t>Бюджет  (млн. ЕВРО)</t>
  </si>
  <si>
    <t xml:space="preserve">Вид на проекта </t>
  </si>
  <si>
    <t>Бенефициент/СПО</t>
  </si>
  <si>
    <t>ФАР</t>
  </si>
  <si>
    <t>НСФ</t>
  </si>
  <si>
    <t>Общ</t>
  </si>
  <si>
    <t>ПРОЕКТИ В НАПРЕДНАЛ СТАДИИ НА ДОГОВАРЯНЕ ЗА КОИТО СЛЕДВА ДА БЪДЕ ОСИГУРЕНО ФИНАНСИРАНЕ</t>
  </si>
  <si>
    <t>BG2006/018-343.02.01 По-нататъшно развитие на националната сиситема за оценяване на съответствието и метрологичната инфраструктура/ Доставка на оборудване за Българския институт по метрология</t>
  </si>
  <si>
    <t xml:space="preserve">Доставка на оборудване </t>
  </si>
  <si>
    <t>Държавна агенция по метрология и технически надзор/БИМ /БСА/Борислав Георгиев</t>
  </si>
  <si>
    <t>ПРОЕКТИ, КОИТО БИХА МОГЛИ ДА БЪДАТ ДОГОВОРЕНИ ДО 30.11.2008, АКО БЪДЕ ОСИГУРЕНО ФИНАНСИРАНЕ</t>
  </si>
  <si>
    <t xml:space="preserve">BG2006/018-164.04.01 Укрепване на съществуващия капацитет за измерване на Българския институт по метрология в съответствие с европейските практики в областта на неорганичния анализ
</t>
  </si>
  <si>
    <t>BG2006/018-343.02.01 По-нататъшно развитие на националната система за съответствие и метрологична инфраструктура/Техническа помощ за Държавна агенция за метрологичен и технически надзор</t>
  </si>
  <si>
    <t>BG 2006/018-343.02.01 По-нататъшно развитие на националната сиситема за оценяване на съответствието и метрологичната инфраструктура/Техническа помощ за акредитация и оценяване на съответствието</t>
  </si>
  <si>
    <t>BG 2006/018-343.02.01 По-нататъшно развитие на националната сиситема за оценяване на съответствието и метрологичната инфраструктура/ Компонент 5 Доставка на оборудване за органи за оценяване на съответствието в областта на Директивите за електрическо обор</t>
  </si>
  <si>
    <t>BG2006/018-411.01.05 Разработване на критерии за приемливост на много ниско радиоактивни отпадъци</t>
  </si>
  <si>
    <t>Министерство на икономиката и енергетиката / Галина Тошева</t>
  </si>
  <si>
    <t>ПРОЕКТИ С НАЙ-ВИСОК РИСК, КОИТО НЕ БИХА МОГЛИ ДА БЪДАТ ДОГОВОРЕНИ ДО 30.11.2008 г.</t>
  </si>
  <si>
    <t>Брой проекти</t>
  </si>
  <si>
    <t>BG2006/018-411.01.01 "Подпомагане на АЯР при установяването на регулаторните изисквания на основата на оценката на отчетите от периодичния преглед на безопасността на блокове 5 и 6 на АЕЦ "Козлодуй"</t>
  </si>
  <si>
    <t>Агенция за ядрено регулиране/ Николай Влахов</t>
  </si>
  <si>
    <t>BG 2006/018-411.01.02 Повишаване на качеството на българските норми в областта на транспорта на радиоактивни материали включително превенцията на контрабанден трафик на ядрени материали</t>
  </si>
  <si>
    <t>Доставка на оборудване</t>
  </si>
  <si>
    <t>Агенция за ядрено регулиране/Николай Влахов</t>
  </si>
  <si>
    <t>BG2006/018-411.01.03 Усъвършенстване на регулаторната инфраструктура в областта на защитата от радиация и въвеждане на законодателството на ЕС за безопасно управление на източници на йонизираща радиация</t>
  </si>
  <si>
    <t>BG2006/018-411.01.04 Разработване на българската нормативна уредба в областта на NORM &amp; TENORM</t>
  </si>
  <si>
    <t>No</t>
  </si>
  <si>
    <t>Име</t>
  </si>
  <si>
    <t xml:space="preserve"> Укрепване на институционалния капацитет на Министерство на финансите </t>
  </si>
  <si>
    <t>Дирекция "Информационни системи" / Николай Малезанов</t>
  </si>
  <si>
    <t>BG 2006/018-164.06.01</t>
  </si>
  <si>
    <t xml:space="preserve">Инструмент за подготовка на проекти - наемане на независими оценители за участие в тръжни комисии по 5 проекта по програма ФАР
</t>
  </si>
  <si>
    <t>Министерство на финасите /N.A.</t>
  </si>
  <si>
    <t>BG 2006/018-343.08.02</t>
  </si>
  <si>
    <t xml:space="preserve"> По-нататъшно разрастване на процеса на компютъризация на българската митническа администрация и разработване на Национална система за управление на акцизите изцяло от митническата администрация /</t>
  </si>
  <si>
    <t xml:space="preserve"> Техническа помощ</t>
  </si>
  <si>
    <t>Агенция Митници/ Марина Попова</t>
  </si>
  <si>
    <t>BG 2006/018-343.08.03</t>
  </si>
  <si>
    <t>Хармонизиране на законодателството в данъчния сектор с правото на ЕС и укрепване на административния капацитет на Агенцията по приходите - Доставка на оборудване за ТТД Големи Данъкоплатци</t>
  </si>
  <si>
    <t>НАП/ Стоян Марков</t>
  </si>
  <si>
    <t>Хармонизиране на законодателството в данъчния сектор с правото на ЕС и укрепване на административния капацитет на Агенцията по приходите- Доставка на софтуер за оценка на организационната ефективност</t>
  </si>
  <si>
    <t>Хармонизиране на законодателството в данъчния сектор с правото на ЕС и укрепване на административния капацитет на Агенцията по приходите - Доставка на хардуер и софтуер за изграждане на електронен архив</t>
  </si>
  <si>
    <t>BG 2006/018-343.08.04</t>
  </si>
  <si>
    <t>Устойчиво развитие на Националната статистическа система</t>
  </si>
  <si>
    <t>НСИ/Симеон Аначков</t>
  </si>
  <si>
    <t>BG 2006/018-343.08.05</t>
  </si>
  <si>
    <t>Подобряване на механизмите на координация, управление и изпълнение на Структурните инструменти на ЕС</t>
  </si>
  <si>
    <t>Дирекция "УСЕС" / Боряна Пенчева</t>
  </si>
  <si>
    <t>BG2007/019-303.06.04</t>
  </si>
  <si>
    <t>Развитие на националната система за цялостно управление на акцизите от митническата администрация</t>
  </si>
  <si>
    <t>BG 2006/018-164.04.01.16</t>
  </si>
  <si>
    <t>Укрепване на административния капацитет на Агенция "Митници" за компютъризирането на митническите дейности в съответствие с Електронната митническа инициатива на ЕС</t>
  </si>
  <si>
    <t>BG 2006/018-343.08.01</t>
  </si>
  <si>
    <t>Засилване на митническия контрол по бъдещите външни граници на ЕС и в областта на Общата селскостопанска политика (ОСП)</t>
  </si>
  <si>
    <t>BG 2006/018-343.08.02 Компонент 2.5</t>
  </si>
  <si>
    <t>По-нататъшно разрастване на процеса на компютъризация на българската митническа администрация и разработване на Национална система за управление на акцизите изцяло от митническата администрация - Доставка на ИТ оборудване</t>
  </si>
  <si>
    <t>Хармонизиране на законодателството в данъчния сектор с правото на ЕС и укрепване на административния капацитет на Агенцията по приходите - Доставка на оборудване за електронни одити и разследване на данъчни измами (VIES бази данни)</t>
  </si>
  <si>
    <t>BG 2006/018-343.08.06</t>
  </si>
  <si>
    <t>Компютъризация на Агенция „Митници" съгласно законодателното развитие на ЕС в областта на електронните митници</t>
  </si>
  <si>
    <t>ПРОЕКТИ С НАЙ-ВИСОК РИСК, КОИТО НЕ БИХА МОГЛИ ДА БЪДАТ ДОГОВОРЕНИ ДО 30.11.2008</t>
  </si>
  <si>
    <t>НЯМА</t>
  </si>
  <si>
    <t>Обща сума</t>
  </si>
  <si>
    <r>
      <t xml:space="preserve">BG </t>
    </r>
    <r>
      <rPr>
        <b/>
        <sz val="12"/>
        <rFont val="Times New Roman"/>
        <family val="1"/>
      </rPr>
      <t>2005</t>
    </r>
    <r>
      <rPr>
        <sz val="12"/>
        <rFont val="Times New Roman"/>
        <family val="1"/>
      </rPr>
      <t>/017-353.08.04</t>
    </r>
  </si>
  <si>
    <t>ПРОЕКТИ В НАПРЕДНАЛ СТАДИИ НА ДОГОВАРЯНЕ, ЗА КОИТО СЛЕДВА ДА БЪДЕ ОСИГУРЕНО ФИНАНСИРАНЕ</t>
  </si>
  <si>
    <t>BG2006/018-164.01.01</t>
  </si>
  <si>
    <t xml:space="preserve"> Програма "Развитие на гражданското общество"</t>
  </si>
  <si>
    <t>МВнР/Албена Воденичарова</t>
  </si>
  <si>
    <t xml:space="preserve"> Грантова схема</t>
  </si>
  <si>
    <t>BG2006/018-343.06.01</t>
  </si>
  <si>
    <t>Укрепване на административните структури за радиационна защита и безопасно използване на йонизацията при диагностика и терапия</t>
  </si>
  <si>
    <t xml:space="preserve">Доставка </t>
  </si>
  <si>
    <t>МОСВ/Атанас Костадинов</t>
  </si>
  <si>
    <t>BG 2006/018-343.06.02</t>
  </si>
  <si>
    <t>Укрепаване на капацитета на организациите, отговорни за лабораторни анализи по околна среда</t>
  </si>
  <si>
    <t>BG 2006/018-343.06.03</t>
  </si>
  <si>
    <t>Укрепване на мрежата за мониторинг на повърхностните води</t>
  </si>
  <si>
    <t xml:space="preserve">BG 2006/018-164.03.01 </t>
  </si>
  <si>
    <t xml:space="preserve">Модернизиране на системата за изтърпяване на наказания в България </t>
  </si>
  <si>
    <t xml:space="preserve">Бойко Рашков/МП
</t>
  </si>
  <si>
    <t>BG 2006/018-343.07.01</t>
  </si>
  <si>
    <t xml:space="preserve"> Подкрепа за реализацията на Стратегията за реформа в съдебната система на Република България (Компонент ІІІ-5).Доставка на техническо оборудване за защита на свидетелите</t>
  </si>
  <si>
    <t xml:space="preserve"> Доставка </t>
  </si>
  <si>
    <t>Стефан Фиков/МП</t>
  </si>
  <si>
    <t>Подкрепа за реализацията на Стратегията за реформа в съдебната система на Република България (Компонент ІV-2)</t>
  </si>
  <si>
    <t>Сабрие Сапунджиева/МП</t>
  </si>
  <si>
    <t>Общо</t>
  </si>
  <si>
    <t>BG2006/018-343.09.01</t>
  </si>
  <si>
    <t>Укрепване на капацитета на Комисията за координация на работата по борбата с корупцията за противодействие на корупцията в публичната администрация и правосъдието</t>
  </si>
  <si>
    <t>МВР</t>
  </si>
  <si>
    <t>BG2006/018-164.06.01</t>
  </si>
  <si>
    <t>Инструмент за подготовка на проекти: Избор на проектант и извършване на авторски надзор на 37 обекта на НСП - помещения за прием на граждани в ОДП и РПУ  по проект BG2006/018-343.07.05 "Подобряване на стандартите и практиките за работа на полицията на мес</t>
  </si>
  <si>
    <t>Услуга</t>
  </si>
  <si>
    <t>BG 2006/018-343.07.02 Contract 3.2</t>
  </si>
  <si>
    <t xml:space="preserve"> По-нататъшно подобряване на граничния контрол и управление на бъдещите външни границина ЕС - Доставка на очила за нощно виждане и бинокли</t>
  </si>
  <si>
    <t>BG 2006/018-343.07.02 Contract 3.3</t>
  </si>
  <si>
    <t>По-нататъшно укрепване на граничния контрол и укрепване на бъдещите външни граници на ЕС - Доставка на мобилно оборудване - хеликоптер</t>
  </si>
  <si>
    <t xml:space="preserve"> Доставка</t>
  </si>
  <si>
    <t xml:space="preserve">МВР
</t>
  </si>
  <si>
    <t>BG 2006/018-343.07.02 Contract 3.4</t>
  </si>
  <si>
    <t xml:space="preserve"> По-нататъшно подобряване на граничния контрол и управление на бъдещите външни границина ЕС - Доставка на IT оборудване</t>
  </si>
  <si>
    <t>BG 2006/018-343.07.02 Contract 3.5</t>
  </si>
  <si>
    <t>По-нататъшно подобряване на граничния контрол и управление на бъдещите външни границина ЕС</t>
  </si>
  <si>
    <t>BG 2006/018-343.07.02 Contract 3.6</t>
  </si>
  <si>
    <t>По-нататъшно подобряване на граничния контрол и управление на бъдещите външни границина ЕС- Доставка на HW/SW за изграждане на IT  система на гранична полиция</t>
  </si>
  <si>
    <t xml:space="preserve">BG 2006/018-343.07.03 </t>
  </si>
  <si>
    <t>Модернизиране на българската полиция и подобряване на нейната ефикасност - Доставка на компютърно оборудване</t>
  </si>
  <si>
    <t xml:space="preserve">
Доставка </t>
  </si>
  <si>
    <t xml:space="preserve">МВР
</t>
  </si>
  <si>
    <t>Модернизиране на българската полиция и подобряване на нейната ефикасност</t>
  </si>
  <si>
    <t>BG 2006/018-343.07.04</t>
  </si>
  <si>
    <t>По- нататъшно укрепване на капацитета за извършване на експертизи за инспекция на местата на престъпленията - Доставка на специализирано оборудване</t>
  </si>
  <si>
    <t>BG 2006/018-343.07.05</t>
  </si>
  <si>
    <t>Подобряване на стандартите и практиките на полицейската дейност на местно ниво в България и повишаване на качеството на управлението й;</t>
  </si>
  <si>
    <t>Подобряване на стандартите и практиките на полицейската дейност на местно ниво в България и повишаване на качеството на управлението й - Доставка на оборудване</t>
  </si>
  <si>
    <t>BG 2006/018-343.07.07- Contract 1</t>
  </si>
  <si>
    <t>Подобрение на оперативния капацитет на състава на българската гранична полиция - Доставка на специализирано професионално оборудване</t>
  </si>
  <si>
    <t>BG 2006/018-343.07.07- Contract 2</t>
  </si>
  <si>
    <t>BG 2006/018-343.07.08</t>
  </si>
  <si>
    <t xml:space="preserve"> Изграждане на цифрова радио-комуникационна система “ТЕТРА” или еквивалентна на нея, включваща се в единна система (112) за обслужване и реакция на спешните повиквания за структурните звена на Национална Служба “Пожарна безопасност и защита на населението</t>
  </si>
  <si>
    <t xml:space="preserve"> </t>
  </si>
  <si>
    <r>
      <t>Общо:</t>
    </r>
    <r>
      <rPr>
        <sz val="12"/>
        <rFont val="Times New Roman"/>
        <family val="1"/>
      </rPr>
      <t xml:space="preserve"> </t>
    </r>
  </si>
  <si>
    <t>BG2005/017-353.03.02</t>
  </si>
  <si>
    <t xml:space="preserve"> Подобряване на контрола на вътрешния пазар посредством серия от тестове и контрол на семената, подобряване на фитосанитарния контрол и биологичните тестове, както и привеждане на системата за животински отпадъци в съответствие с изискванията на ЕС</t>
  </si>
  <si>
    <t>Министерство на земеделието и храните/ Димитър Пейчев</t>
  </si>
  <si>
    <t>BG2006/018-343.03.05</t>
  </si>
  <si>
    <t>„Подобряване на контрола на фуражните добавки и диагностичната и лабораторна система за здравеопазване на животните в България”/ Под-проект 1: "Доставка на лабораторно оборудване за Националната служба по зърното и фуражите"</t>
  </si>
  <si>
    <t>Министерство на земеделието и храните/Димитър Пейчев</t>
  </si>
  <si>
    <t>„Подобряване на контрола на фуражните добавки и диагностичната и лабораторна система за здравеопазва" /  Под-проект 2: “Доставка на лабораторно оборудване за Национален диагностичен научноизследователски ветеринарномедицински институт ”</t>
  </si>
  <si>
    <t>BG 2006/018-164.04.01.10</t>
  </si>
  <si>
    <t>Подобряване на фитосанитарния контрол и биологичното изпитване и контрол на продуктите за разтителна защита в България - 2 компонента</t>
  </si>
  <si>
    <t>BG2006/018-343.03.03</t>
  </si>
  <si>
    <t>Равнопоставено участие на България на европейския пазар на зърно, базирано на подобрено и прецизно сортоизпитване и системи за управление на качеството</t>
  </si>
  <si>
    <t>BG 2006/018-343.03.04</t>
  </si>
  <si>
    <t>Подобряване на системата за контрол на растителната защита и прилагане на изискванията на ЕС, свързани с фитосанитарния контрол върху карантинни организми, биологичните изпитвания, оторизация и контрол на продуктите за растителна защита</t>
  </si>
  <si>
    <t>BG 2006/018-343.03.02</t>
  </si>
  <si>
    <t>Хармонизиране и прилагане на законодателството –
механизмите на Общата селскостопанска политика и Общата политика в областта на рибарството – и укрепване на административния капацитет на МЗГ за поемане на бъдещите отговорности</t>
  </si>
  <si>
    <t>BG2006/018-164.02.01</t>
  </si>
  <si>
    <t>Укрепване на капацитета на Българска Морска Администрация по вода – Фаза II/Доставка на четири мулти-функционални катера за търсене и спасяване, патрулиране и борба с нефтени разливи по море и за река Дунав</t>
  </si>
  <si>
    <t>Николай Апостолов/ ИА " Морска Администрация"</t>
  </si>
  <si>
    <t>BG2006/018-164.02.02</t>
  </si>
  <si>
    <t xml:space="preserve">Предоставяне на ефективни услуги за търсене и спасяване в българския регион на отговорност за търсене и спасяване/Доставка на хардуер и специализиран софтуер по проекта </t>
  </si>
  <si>
    <t>BG2006/018-164.02.03</t>
  </si>
  <si>
    <t xml:space="preserve"> По-нататъшно подобрение на административния капацитет на ИА „Морска Администрация” за откриване и минимизиране на опасните разливи от товари по река Дунав/Доставка на 4 катера с меки бордове за търсене и спасяване, патрулиране и борба с нефтени разливи в</t>
  </si>
  <si>
    <t>BG2006/018-343.04.01</t>
  </si>
  <si>
    <t xml:space="preserve"> Подобрение на ефикасността на системата за контрол на автомобилния транспорт/Доставка на мобилно и хардуерно оборудване за нуждите на ИА „Автомобилна администрация"</t>
  </si>
  <si>
    <t>Володя Киров/ ИА "Автомобилна Администрация"</t>
  </si>
  <si>
    <t xml:space="preserve"> Подобрение на ефикасността на системата за контрол на автомобилния транспорт /Разработка и внедряване на уеб базирана информационна система, с централизирана база данни в Изпълнителна агенция „Автомобилна администрация</t>
  </si>
  <si>
    <t xml:space="preserve"> Володя Киров/ИА "Автомобилна администрация"</t>
  </si>
  <si>
    <t>ПРОЕКТИ С НАЙ-ВИСОК РИСК, КОИТО НЕ БИХА МОГЛИ ДА БЪДАТ  ДОГОВОРЕНИ ДО 30.11.2008 г.</t>
  </si>
</sst>
</file>

<file path=xl/styles.xml><?xml version="1.0" encoding="utf-8"?>
<styleSheet xmlns="http://schemas.openxmlformats.org/spreadsheetml/2006/main">
  <numFmts count="70">
    <numFmt numFmtId="5" formatCode="#,##0_-\ &quot;лв&quot;;#,##0\-\ &quot;лв&quot;"/>
    <numFmt numFmtId="6" formatCode="#,##0_-\ &quot;лв&quot;;[Red]#,##0\-\ &quot;лв&quot;"/>
    <numFmt numFmtId="7" formatCode="#,##0.00_-\ &quot;лв&quot;;#,##0.00\-\ &quot;лв&quot;"/>
    <numFmt numFmtId="8" formatCode="#,##0.00_-\ &quot;лв&quot;;[Red]#,##0.00\-\ &quot;лв&quot;"/>
    <numFmt numFmtId="42" formatCode="_ * #,##0_-\ &quot;лв&quot;_ ;_ * #,##0\-\ &quot;лв&quot;_ ;_ * &quot;-&quot;_-\ &quot;лв&quot;_ ;_ @_ "/>
    <numFmt numFmtId="41" formatCode="_ * #,##0_-\ _л_в_ ;_ * #,##0\-\ _л_в_ ;_ * &quot;-&quot;_-\ _л_в_ ;_ @_ "/>
    <numFmt numFmtId="44" formatCode="_ * #,##0.00_-\ &quot;лв&quot;_ ;_ * #,##0.00\-\ &quot;лв&quot;_ ;_ * &quot;-&quot;??_-\ &quot;лв&quot;_ ;_ @_ "/>
    <numFmt numFmtId="43" formatCode="_ * #,##0.00_-\ _л_в_ ;_ * #,##0.00\-\ _л_в_ ;_ * &quot;-&quot;??_-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TT$&quot;#,##0_);\(&quot;TT$&quot;#,##0\)"/>
    <numFmt numFmtId="189" formatCode="&quot;TT$&quot;#,##0_);[Red]\(&quot;TT$&quot;#,##0\)"/>
    <numFmt numFmtId="190" formatCode="&quot;TT$&quot;#,##0.00_);\(&quot;TT$&quot;#,##0.00\)"/>
    <numFmt numFmtId="191" formatCode="&quot;TT$&quot;#,##0.00_);[Red]\(&quot;TT$&quot;#,##0.00\)"/>
    <numFmt numFmtId="192" formatCode="_(&quot;TT$&quot;* #,##0_);_(&quot;TT$&quot;* \(#,##0\);_(&quot;TT$&quot;* &quot;-&quot;_);_(@_)"/>
    <numFmt numFmtId="193" formatCode="_(&quot;TT$&quot;* #,##0.00_);_(&quot;TT$&quot;* \(#,##0.00\);_(&quot;TT$&quot;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.00\ _€"/>
    <numFmt numFmtId="203" formatCode="0.000"/>
    <numFmt numFmtId="204" formatCode="#,##0.000"/>
    <numFmt numFmtId="205" formatCode="[$-402]dd\ mmmm\ yyyy\ &quot;г.&quot;"/>
    <numFmt numFmtId="206" formatCode="[$-809]dd\ mmmm\ yyyy;@"/>
    <numFmt numFmtId="207" formatCode="dd/mm/yyyy;@"/>
    <numFmt numFmtId="208" formatCode="0.00000000"/>
    <numFmt numFmtId="209" formatCode="0.0%"/>
    <numFmt numFmtId="210" formatCode="#,##0.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"/>
    <numFmt numFmtId="216" formatCode="0.0"/>
    <numFmt numFmtId="217" formatCode="#,##0\ &quot;$&quot;;\-#,##0\ &quot;$&quot;"/>
    <numFmt numFmtId="218" formatCode="#,##0\ &quot;$&quot;;[Red]\-#,##0\ &quot;$&quot;"/>
    <numFmt numFmtId="219" formatCode="#,##0.00\ &quot;$&quot;;\-#,##0.00\ &quot;$&quot;"/>
    <numFmt numFmtId="220" formatCode="#,##0.00\ &quot;$&quot;;[Red]\-#,##0.00\ &quot;$&quot;"/>
    <numFmt numFmtId="221" formatCode="_-* #,##0\ &quot;$&quot;_-;\-* #,##0\ &quot;$&quot;_-;_-* &quot;-&quot;\ &quot;$&quot;_-;_-@_-"/>
    <numFmt numFmtId="222" formatCode="_-* #,##0\ _$_-;\-* #,##0\ _$_-;_-* &quot;-&quot;\ _$_-;_-@_-"/>
    <numFmt numFmtId="223" formatCode="_-* #,##0.00\ &quot;$&quot;_-;\-* #,##0.00\ &quot;$&quot;_-;_-* &quot;-&quot;??\ &quot;$&quot;_-;_-@_-"/>
    <numFmt numFmtId="224" formatCode="_-* #,##0.00\ _$_-;\-* #,##0.00\ _$_-;_-* &quot;-&quot;??\ _$_-;_-@_-"/>
    <numFmt numFmtId="225" formatCode="0.0000"/>
  </numFmts>
  <fonts count="1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3" fontId="4" fillId="0" borderId="0" xfId="0" applyNumberFormat="1" applyFont="1" applyAlignment="1">
      <alignment horizontal="left" vertical="center" wrapText="1" indent="2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203" fontId="13" fillId="2" borderId="1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/>
    </xf>
    <xf numFmtId="0" fontId="12" fillId="0" borderId="7" xfId="0" applyFont="1" applyFill="1" applyBorder="1" applyAlignment="1">
      <alignment vertical="top" wrapText="1"/>
    </xf>
    <xf numFmtId="225" fontId="12" fillId="0" borderId="8" xfId="0" applyNumberFormat="1" applyFont="1" applyBorder="1" applyAlignment="1">
      <alignment horizontal="right" vertical="top" wrapText="1"/>
    </xf>
    <xf numFmtId="225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/>
    </xf>
    <xf numFmtId="0" fontId="13" fillId="0" borderId="9" xfId="0" applyFont="1" applyFill="1" applyBorder="1" applyAlignment="1">
      <alignment horizontal="right" vertical="top" wrapText="1"/>
    </xf>
    <xf numFmtId="225" fontId="13" fillId="0" borderId="8" xfId="0" applyNumberFormat="1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top" wrapText="1"/>
    </xf>
    <xf numFmtId="225" fontId="12" fillId="0" borderId="1" xfId="0" applyNumberFormat="1" applyFont="1" applyBorder="1" applyAlignment="1">
      <alignment vertical="top" wrapText="1"/>
    </xf>
    <xf numFmtId="0" fontId="14" fillId="0" borderId="3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vertical="top" wrapText="1"/>
    </xf>
    <xf numFmtId="0" fontId="14" fillId="0" borderId="3" xfId="0" applyFont="1" applyBorder="1" applyAlignment="1">
      <alignment/>
    </xf>
    <xf numFmtId="0" fontId="14" fillId="0" borderId="1" xfId="0" applyFont="1" applyBorder="1" applyAlignment="1">
      <alignment/>
    </xf>
    <xf numFmtId="0" fontId="13" fillId="2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3" fillId="0" borderId="12" xfId="0" applyFont="1" applyFill="1" applyBorder="1" applyAlignment="1">
      <alignment horizontal="right" vertical="top" wrapText="1"/>
    </xf>
    <xf numFmtId="0" fontId="15" fillId="2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top" wrapText="1"/>
    </xf>
    <xf numFmtId="225" fontId="14" fillId="0" borderId="8" xfId="0" applyNumberFormat="1" applyFont="1" applyBorder="1" applyAlignment="1">
      <alignment horizontal="right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Alignment="1">
      <alignment horizontal="left"/>
    </xf>
    <xf numFmtId="225" fontId="14" fillId="0" borderId="0" xfId="0" applyNumberFormat="1" applyFont="1" applyAlignment="1">
      <alignment horizontal="left" vertical="top"/>
    </xf>
    <xf numFmtId="0" fontId="14" fillId="0" borderId="0" xfId="0" applyFont="1" applyFill="1" applyAlignment="1">
      <alignment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2" borderId="5" xfId="21" applyFont="1" applyFill="1" applyBorder="1" applyAlignment="1">
      <alignment horizontal="center" vertical="center" wrapText="1"/>
      <protection/>
    </xf>
    <xf numFmtId="0" fontId="14" fillId="0" borderId="16" xfId="21" applyFont="1" applyFill="1" applyBorder="1" applyAlignment="1">
      <alignment horizontal="center" vertical="center" wrapText="1"/>
      <protection/>
    </xf>
    <xf numFmtId="0" fontId="14" fillId="0" borderId="0" xfId="21" applyFont="1" applyFill="1" applyAlignment="1">
      <alignment horizontal="center" vertical="center" wrapText="1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203" fontId="13" fillId="2" borderId="1" xfId="21" applyNumberFormat="1" applyFont="1" applyFill="1" applyBorder="1" applyAlignment="1">
      <alignment horizontal="center" vertical="top" wrapText="1"/>
      <protection/>
    </xf>
    <xf numFmtId="0" fontId="13" fillId="2" borderId="6" xfId="21" applyFont="1" applyFill="1" applyBorder="1" applyAlignment="1">
      <alignment horizontal="center" vertical="center" wrapText="1"/>
      <protection/>
    </xf>
    <xf numFmtId="0" fontId="12" fillId="0" borderId="2" xfId="21" applyFont="1" applyBorder="1">
      <alignment/>
      <protection/>
    </xf>
    <xf numFmtId="0" fontId="12" fillId="0" borderId="7" xfId="21" applyFont="1" applyFill="1" applyBorder="1" applyAlignment="1">
      <alignment vertical="top" wrapText="1"/>
      <protection/>
    </xf>
    <xf numFmtId="225" fontId="12" fillId="0" borderId="8" xfId="21" applyNumberFormat="1" applyFont="1" applyBorder="1" applyAlignment="1">
      <alignment horizontal="right" vertical="top" wrapText="1"/>
      <protection/>
    </xf>
    <xf numFmtId="225" fontId="12" fillId="0" borderId="1" xfId="21" applyNumberFormat="1" applyFont="1" applyBorder="1" applyAlignment="1">
      <alignment horizontal="right" vertical="top" wrapText="1"/>
      <protection/>
    </xf>
    <xf numFmtId="0" fontId="12" fillId="0" borderId="1" xfId="21" applyFont="1" applyFill="1" applyBorder="1" applyAlignment="1">
      <alignment horizontal="left" vertical="top" wrapText="1"/>
      <protection/>
    </xf>
    <xf numFmtId="0" fontId="12" fillId="0" borderId="1" xfId="21" applyFont="1" applyBorder="1" applyAlignment="1">
      <alignment vertical="top" wrapText="1"/>
      <protection/>
    </xf>
    <xf numFmtId="0" fontId="14" fillId="0" borderId="16" xfId="21" applyFont="1" applyBorder="1">
      <alignment/>
      <protection/>
    </xf>
    <xf numFmtId="0" fontId="14" fillId="0" borderId="0" xfId="21" applyFont="1">
      <alignment/>
      <protection/>
    </xf>
    <xf numFmtId="0" fontId="13" fillId="0" borderId="9" xfId="21" applyFont="1" applyFill="1" applyBorder="1" applyAlignment="1">
      <alignment horizontal="right" vertical="top" wrapText="1"/>
      <protection/>
    </xf>
    <xf numFmtId="225" fontId="13" fillId="0" borderId="8" xfId="21" applyNumberFormat="1" applyFont="1" applyBorder="1" applyAlignment="1">
      <alignment horizontal="right" vertical="top" wrapText="1"/>
      <protection/>
    </xf>
    <xf numFmtId="0" fontId="12" fillId="0" borderId="1" xfId="21" applyFont="1" applyBorder="1">
      <alignment/>
      <protection/>
    </xf>
    <xf numFmtId="225" fontId="12" fillId="0" borderId="1" xfId="21" applyNumberFormat="1" applyFont="1" applyBorder="1" applyAlignment="1">
      <alignment vertical="top" wrapText="1"/>
      <protection/>
    </xf>
    <xf numFmtId="0" fontId="14" fillId="0" borderId="1" xfId="21" applyFont="1" applyBorder="1">
      <alignment/>
      <protection/>
    </xf>
    <xf numFmtId="0" fontId="14" fillId="0" borderId="3" xfId="21" applyFont="1" applyBorder="1">
      <alignment/>
      <protection/>
    </xf>
    <xf numFmtId="0" fontId="12" fillId="0" borderId="1" xfId="21" applyFont="1" applyFill="1" applyBorder="1" applyAlignment="1">
      <alignment vertical="top" wrapText="1"/>
      <protection/>
    </xf>
    <xf numFmtId="0" fontId="12" fillId="0" borderId="11" xfId="21" applyFont="1" applyBorder="1">
      <alignment/>
      <protection/>
    </xf>
    <xf numFmtId="0" fontId="13" fillId="0" borderId="12" xfId="21" applyFont="1" applyFill="1" applyBorder="1" applyAlignment="1">
      <alignment horizontal="right" vertical="top" wrapText="1"/>
      <protection/>
    </xf>
    <xf numFmtId="0" fontId="15" fillId="2" borderId="11" xfId="21" applyFont="1" applyFill="1" applyBorder="1" applyAlignment="1">
      <alignment horizontal="left" vertical="center" wrapText="1"/>
      <protection/>
    </xf>
    <xf numFmtId="0" fontId="14" fillId="0" borderId="13" xfId="21" applyFont="1" applyFill="1" applyBorder="1" applyAlignment="1">
      <alignment vertical="top" wrapText="1"/>
      <protection/>
    </xf>
    <xf numFmtId="225" fontId="14" fillId="0" borderId="8" xfId="21" applyNumberFormat="1" applyFont="1" applyBorder="1" applyAlignment="1">
      <alignment horizontal="right" vertical="top" wrapText="1"/>
      <protection/>
    </xf>
    <xf numFmtId="0" fontId="14" fillId="0" borderId="1" xfId="21" applyFont="1" applyFill="1" applyBorder="1" applyAlignment="1">
      <alignment vertical="center" wrapText="1"/>
      <protection/>
    </xf>
    <xf numFmtId="0" fontId="14" fillId="0" borderId="1" xfId="21" applyFont="1" applyBorder="1" applyAlignment="1">
      <alignment horizontal="center" vertical="top" wrapText="1"/>
      <protection/>
    </xf>
    <xf numFmtId="0" fontId="14" fillId="0" borderId="11" xfId="21" applyFont="1" applyBorder="1">
      <alignment/>
      <protection/>
    </xf>
    <xf numFmtId="0" fontId="13" fillId="0" borderId="1" xfId="21" applyFont="1" applyBorder="1" applyAlignment="1">
      <alignment horizontal="right"/>
      <protection/>
    </xf>
    <xf numFmtId="0" fontId="14" fillId="0" borderId="14" xfId="21" applyFont="1" applyBorder="1">
      <alignment/>
      <protection/>
    </xf>
    <xf numFmtId="0" fontId="13" fillId="0" borderId="15" xfId="21" applyFont="1" applyBorder="1">
      <alignment/>
      <protection/>
    </xf>
    <xf numFmtId="0" fontId="14" fillId="0" borderId="0" xfId="21" applyFont="1" applyAlignment="1">
      <alignment horizontal="left"/>
      <protection/>
    </xf>
    <xf numFmtId="225" fontId="14" fillId="0" borderId="0" xfId="21" applyNumberFormat="1" applyFont="1" applyAlignment="1">
      <alignment horizontal="left" vertical="top"/>
      <protection/>
    </xf>
    <xf numFmtId="0" fontId="14" fillId="0" borderId="0" xfId="21" applyFont="1" applyFill="1">
      <alignment/>
      <protection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03" fontId="13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203" fontId="12" fillId="0" borderId="1" xfId="0" applyNumberFormat="1" applyFont="1" applyBorder="1" applyAlignment="1">
      <alignment horizontal="right" vertical="top" wrapText="1"/>
    </xf>
    <xf numFmtId="203" fontId="12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vertical="top" wrapText="1"/>
    </xf>
    <xf numFmtId="0" fontId="14" fillId="0" borderId="2" xfId="0" applyFont="1" applyBorder="1" applyAlignment="1">
      <alignment/>
    </xf>
    <xf numFmtId="0" fontId="13" fillId="0" borderId="1" xfId="0" applyFont="1" applyFill="1" applyBorder="1" applyAlignment="1">
      <alignment horizontal="right" vertical="top" wrapText="1"/>
    </xf>
    <xf numFmtId="203" fontId="13" fillId="0" borderId="1" xfId="0" applyNumberFormat="1" applyFont="1" applyBorder="1" applyAlignment="1">
      <alignment horizontal="right" vertical="top" wrapText="1"/>
    </xf>
    <xf numFmtId="203" fontId="12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9" xfId="0" applyFont="1" applyFill="1" applyBorder="1" applyAlignment="1">
      <alignment/>
    </xf>
    <xf numFmtId="203" fontId="13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203" fontId="18" fillId="0" borderId="17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7" fillId="0" borderId="17" xfId="0" applyFont="1" applyBorder="1" applyAlignment="1">
      <alignment horizontal="right"/>
    </xf>
    <xf numFmtId="0" fontId="18" fillId="0" borderId="17" xfId="0" applyFont="1" applyBorder="1" applyAlignment="1">
      <alignment wrapText="1"/>
    </xf>
    <xf numFmtId="203" fontId="17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203" fontId="12" fillId="0" borderId="0" xfId="0" applyNumberFormat="1" applyFont="1" applyAlignment="1">
      <alignment horizontal="right"/>
    </xf>
    <xf numFmtId="203" fontId="12" fillId="0" borderId="0" xfId="0" applyNumberFormat="1" applyFont="1" applyAlignment="1">
      <alignment horizontal="right" vertical="top"/>
    </xf>
    <xf numFmtId="0" fontId="12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203" fontId="13" fillId="2" borderId="19" xfId="0" applyNumberFormat="1" applyFont="1" applyFill="1" applyBorder="1" applyAlignment="1">
      <alignment horizontal="left" vertical="top" wrapText="1"/>
    </xf>
    <xf numFmtId="203" fontId="13" fillId="2" borderId="20" xfId="0" applyNumberFormat="1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8" xfId="0" applyFont="1" applyBorder="1" applyAlignment="1">
      <alignment/>
    </xf>
    <xf numFmtId="225" fontId="12" fillId="0" borderId="0" xfId="0" applyNumberFormat="1" applyFont="1" applyAlignment="1">
      <alignment horizontal="left" vertical="top"/>
    </xf>
    <xf numFmtId="203" fontId="12" fillId="0" borderId="1" xfId="0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left" vertical="center" wrapText="1"/>
    </xf>
    <xf numFmtId="203" fontId="12" fillId="0" borderId="1" xfId="0" applyNumberFormat="1" applyFont="1" applyBorder="1" applyAlignment="1">
      <alignment horizontal="left" vertical="top" wrapText="1"/>
    </xf>
    <xf numFmtId="203" fontId="12" fillId="0" borderId="8" xfId="0" applyNumberFormat="1" applyFont="1" applyBorder="1" applyAlignment="1">
      <alignment horizontal="left" vertical="top" wrapText="1"/>
    </xf>
    <xf numFmtId="0" fontId="12" fillId="0" borderId="17" xfId="0" applyFont="1" applyFill="1" applyBorder="1" applyAlignment="1">
      <alignment vertical="top" wrapText="1"/>
    </xf>
    <xf numFmtId="203" fontId="13" fillId="0" borderId="1" xfId="0" applyNumberFormat="1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203" fontId="12" fillId="0" borderId="1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203" fontId="13" fillId="0" borderId="1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left" vertical="top" wrapText="1"/>
    </xf>
    <xf numFmtId="203" fontId="12" fillId="0" borderId="8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17" xfId="0" applyFont="1" applyFill="1" applyBorder="1" applyAlignment="1">
      <alignment horizontal="right" vertical="top" wrapText="1"/>
    </xf>
    <xf numFmtId="225" fontId="13" fillId="0" borderId="17" xfId="0" applyNumberFormat="1" applyFont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225" fontId="1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4" fillId="0" borderId="18" xfId="0" applyFont="1" applyFill="1" applyBorder="1" applyAlignment="1">
      <alignment horizontal="center" vertical="center" wrapText="1"/>
    </xf>
    <xf numFmtId="203" fontId="15" fillId="2" borderId="19" xfId="0" applyNumberFormat="1" applyFont="1" applyFill="1" applyBorder="1" applyAlignment="1">
      <alignment horizontal="left" vertical="top" wrapText="1"/>
    </xf>
    <xf numFmtId="203" fontId="15" fillId="2" borderId="20" xfId="0" applyNumberFormat="1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208" fontId="12" fillId="0" borderId="1" xfId="0" applyNumberFormat="1" applyFont="1" applyBorder="1" applyAlignment="1">
      <alignment vertical="center" wrapText="1"/>
    </xf>
    <xf numFmtId="208" fontId="12" fillId="0" borderId="1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225" fontId="16" fillId="0" borderId="26" xfId="0" applyNumberFormat="1" applyFont="1" applyBorder="1" applyAlignment="1">
      <alignment horizontal="right"/>
    </xf>
    <xf numFmtId="4" fontId="8" fillId="3" borderId="8" xfId="0" applyNumberFormat="1" applyFont="1" applyFill="1" applyBorder="1" applyAlignment="1">
      <alignment horizontal="center"/>
    </xf>
    <xf numFmtId="4" fontId="10" fillId="3" borderId="27" xfId="0" applyNumberFormat="1" applyFont="1" applyFill="1" applyBorder="1" applyAlignment="1">
      <alignment horizontal="right" vertical="center"/>
    </xf>
    <xf numFmtId="4" fontId="10" fillId="3" borderId="16" xfId="0" applyNumberFormat="1" applyFont="1" applyFill="1" applyBorder="1" applyAlignment="1">
      <alignment horizontal="right" vertical="center"/>
    </xf>
    <xf numFmtId="225" fontId="16" fillId="0" borderId="23" xfId="0" applyNumberFormat="1" applyFont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6" fillId="2" borderId="9" xfId="0" applyNumberFormat="1" applyFont="1" applyFill="1" applyBorder="1" applyAlignment="1">
      <alignment horizontal="left" vertical="center"/>
    </xf>
    <xf numFmtId="4" fontId="8" fillId="3" borderId="23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2" borderId="1" xfId="0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left" vertical="center" wrapText="1"/>
    </xf>
    <xf numFmtId="0" fontId="13" fillId="6" borderId="29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top" wrapText="1"/>
    </xf>
    <xf numFmtId="0" fontId="13" fillId="6" borderId="28" xfId="0" applyFont="1" applyFill="1" applyBorder="1" applyAlignment="1">
      <alignment horizontal="left" vertical="top" wrapText="1"/>
    </xf>
    <xf numFmtId="0" fontId="13" fillId="6" borderId="27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6" borderId="33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203" fontId="13" fillId="2" borderId="1" xfId="0" applyNumberFormat="1" applyFont="1" applyFill="1" applyBorder="1" applyAlignment="1">
      <alignment horizontal="left" vertical="top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6" borderId="33" xfId="21" applyFont="1" applyFill="1" applyBorder="1" applyAlignment="1">
      <alignment horizontal="left" vertical="top" wrapText="1"/>
      <protection/>
    </xf>
    <xf numFmtId="0" fontId="13" fillId="6" borderId="13" xfId="21" applyFont="1" applyFill="1" applyBorder="1" applyAlignment="1">
      <alignment horizontal="left" vertical="top" wrapText="1"/>
      <protection/>
    </xf>
    <xf numFmtId="0" fontId="12" fillId="0" borderId="9" xfId="2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0" fontId="13" fillId="2" borderId="34" xfId="21" applyFont="1" applyFill="1" applyBorder="1" applyAlignment="1">
      <alignment horizontal="center" vertical="center" wrapText="1"/>
      <protection/>
    </xf>
    <xf numFmtId="0" fontId="13" fillId="2" borderId="35" xfId="21" applyFont="1" applyFill="1" applyBorder="1" applyAlignment="1">
      <alignment horizontal="center" vertical="center" wrapText="1"/>
      <protection/>
    </xf>
    <xf numFmtId="203" fontId="13" fillId="2" borderId="1" xfId="21" applyNumberFormat="1" applyFont="1" applyFill="1" applyBorder="1" applyAlignment="1">
      <alignment horizontal="left" vertical="top" wrapText="1"/>
      <protection/>
    </xf>
    <xf numFmtId="0" fontId="13" fillId="2" borderId="38" xfId="21" applyFont="1" applyFill="1" applyBorder="1" applyAlignment="1">
      <alignment horizontal="center" vertical="center" wrapText="1"/>
      <protection/>
    </xf>
    <xf numFmtId="0" fontId="13" fillId="2" borderId="39" xfId="21" applyFont="1" applyFill="1" applyBorder="1" applyAlignment="1">
      <alignment horizontal="center" vertical="center" wrapText="1"/>
      <protection/>
    </xf>
    <xf numFmtId="0" fontId="13" fillId="6" borderId="4" xfId="21" applyFont="1" applyFill="1" applyBorder="1" applyAlignment="1">
      <alignment horizontal="left" vertical="top" wrapText="1"/>
      <protection/>
    </xf>
    <xf numFmtId="0" fontId="13" fillId="6" borderId="28" xfId="21" applyFont="1" applyFill="1" applyBorder="1" applyAlignment="1">
      <alignment horizontal="left" vertical="top" wrapText="1"/>
      <protection/>
    </xf>
    <xf numFmtId="0" fontId="12" fillId="0" borderId="12" xfId="21" applyFont="1" applyBorder="1" applyAlignment="1">
      <alignment horizontal="center" vertical="top" wrapText="1"/>
      <protection/>
    </xf>
    <xf numFmtId="0" fontId="12" fillId="0" borderId="17" xfId="21" applyFont="1" applyBorder="1" applyAlignment="1">
      <alignment horizontal="center" vertical="top" wrapText="1"/>
      <protection/>
    </xf>
    <xf numFmtId="0" fontId="13" fillId="6" borderId="30" xfId="21" applyFont="1" applyFill="1" applyBorder="1" applyAlignment="1">
      <alignment horizontal="left" vertical="center" wrapText="1"/>
      <protection/>
    </xf>
    <xf numFmtId="0" fontId="13" fillId="6" borderId="17" xfId="21" applyFont="1" applyFill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center"/>
      <protection/>
    </xf>
    <xf numFmtId="225" fontId="16" fillId="0" borderId="23" xfId="21" applyNumberFormat="1" applyFont="1" applyBorder="1" applyAlignment="1">
      <alignment horizontal="right"/>
      <protection/>
    </xf>
    <xf numFmtId="225" fontId="16" fillId="0" borderId="26" xfId="21" applyNumberFormat="1" applyFont="1" applyBorder="1" applyAlignment="1">
      <alignment horizontal="right"/>
      <protection/>
    </xf>
    <xf numFmtId="0" fontId="14" fillId="0" borderId="4" xfId="21" applyFont="1" applyBorder="1" applyAlignment="1">
      <alignment horizontal="center"/>
      <protection/>
    </xf>
    <xf numFmtId="0" fontId="14" fillId="0" borderId="28" xfId="21" applyFont="1" applyBorder="1" applyAlignment="1">
      <alignment horizontal="center"/>
      <protection/>
    </xf>
    <xf numFmtId="0" fontId="14" fillId="0" borderId="31" xfId="21" applyFont="1" applyBorder="1" applyAlignment="1">
      <alignment horizontal="center"/>
      <protection/>
    </xf>
    <xf numFmtId="0" fontId="14" fillId="0" borderId="40" xfId="21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203" fontId="13" fillId="2" borderId="1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center" vertical="center" wrapText="1"/>
    </xf>
    <xf numFmtId="225" fontId="13" fillId="0" borderId="27" xfId="0" applyNumberFormat="1" applyFont="1" applyBorder="1" applyAlignment="1">
      <alignment horizontal="right"/>
    </xf>
    <xf numFmtId="225" fontId="13" fillId="0" borderId="32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203" fontId="13" fillId="2" borderId="19" xfId="0" applyNumberFormat="1" applyFont="1" applyFill="1" applyBorder="1" applyAlignment="1">
      <alignment horizontal="left" vertical="top" wrapText="1"/>
    </xf>
    <xf numFmtId="203" fontId="13" fillId="2" borderId="20" xfId="0" applyNumberFormat="1" applyFont="1" applyFill="1" applyBorder="1" applyAlignment="1">
      <alignment horizontal="left" vertical="top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225" fontId="13" fillId="0" borderId="23" xfId="0" applyNumberFormat="1" applyFont="1" applyBorder="1" applyAlignment="1">
      <alignment horizontal="right"/>
    </xf>
    <xf numFmtId="225" fontId="13" fillId="0" borderId="26" xfId="0" applyNumberFormat="1" applyFont="1" applyBorder="1" applyAlignment="1">
      <alignment horizontal="right"/>
    </xf>
    <xf numFmtId="0" fontId="13" fillId="6" borderId="9" xfId="0" applyFont="1" applyFill="1" applyBorder="1" applyAlignment="1">
      <alignment horizontal="left" vertical="top" wrapText="1"/>
    </xf>
    <xf numFmtId="0" fontId="13" fillId="2" borderId="44" xfId="0" applyFont="1" applyFill="1" applyBorder="1" applyAlignment="1">
      <alignment horizontal="center" vertical="center" wrapText="1"/>
    </xf>
    <xf numFmtId="203" fontId="13" fillId="2" borderId="45" xfId="0" applyNumberFormat="1" applyFont="1" applyFill="1" applyBorder="1" applyAlignment="1">
      <alignment horizontal="left" vertical="top" wrapText="1"/>
    </xf>
    <xf numFmtId="203" fontId="13" fillId="2" borderId="46" xfId="0" applyNumberFormat="1" applyFont="1" applyFill="1" applyBorder="1" applyAlignment="1">
      <alignment horizontal="left" vertical="top" wrapText="1"/>
    </xf>
    <xf numFmtId="203" fontId="13" fillId="2" borderId="47" xfId="0" applyNumberFormat="1" applyFont="1" applyFill="1" applyBorder="1" applyAlignment="1">
      <alignment horizontal="left" vertical="top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top" wrapText="1"/>
    </xf>
    <xf numFmtId="0" fontId="13" fillId="2" borderId="39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203" fontId="15" fillId="2" borderId="19" xfId="0" applyNumberFormat="1" applyFont="1" applyFill="1" applyBorder="1" applyAlignment="1">
      <alignment horizontal="left" vertical="top" wrapText="1"/>
    </xf>
    <xf numFmtId="203" fontId="15" fillId="2" borderId="20" xfId="0" applyNumberFormat="1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ilojenie 7_AY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75" zoomScaleNormal="50" zoomScaleSheetLayoutView="75" workbookViewId="0" topLeftCell="B1">
      <selection activeCell="B1" sqref="B1:C3"/>
    </sheetView>
  </sheetViews>
  <sheetFormatPr defaultColWidth="9.140625" defaultRowHeight="12.75"/>
  <cols>
    <col min="1" max="1" width="10.00390625" style="1" hidden="1" customWidth="1"/>
    <col min="2" max="2" width="39.28125" style="14" customWidth="1"/>
    <col min="3" max="3" width="128.421875" style="5" customWidth="1"/>
    <col min="4" max="4" width="23.140625" style="6" customWidth="1"/>
    <col min="5" max="5" width="23.00390625" style="6" customWidth="1"/>
    <col min="6" max="6" width="28.421875" style="6" customWidth="1"/>
    <col min="7" max="7" width="19.140625" style="6" hidden="1" customWidth="1"/>
    <col min="8" max="8" width="21.00390625" style="6" hidden="1" customWidth="1"/>
    <col min="9" max="9" width="19.8515625" style="6" hidden="1" customWidth="1"/>
    <col min="10" max="11" width="18.00390625" style="2" hidden="1" customWidth="1"/>
    <col min="12" max="16384" width="9.140625" style="2" customWidth="1"/>
  </cols>
  <sheetData>
    <row r="1" spans="1:11" s="3" customFormat="1" ht="20.25" customHeight="1">
      <c r="A1" s="1"/>
      <c r="B1" s="233" t="s">
        <v>83</v>
      </c>
      <c r="C1" s="233"/>
      <c r="D1" s="233" t="s">
        <v>45</v>
      </c>
      <c r="E1" s="233"/>
      <c r="F1" s="233"/>
      <c r="G1" s="233" t="s">
        <v>46</v>
      </c>
      <c r="H1" s="233"/>
      <c r="I1" s="233"/>
      <c r="J1" s="235" t="s">
        <v>12</v>
      </c>
      <c r="K1" s="236"/>
    </row>
    <row r="2" spans="1:11" s="3" customFormat="1" ht="15.75" customHeight="1">
      <c r="A2" s="1"/>
      <c r="B2" s="233"/>
      <c r="C2" s="233"/>
      <c r="D2" s="234"/>
      <c r="E2" s="234"/>
      <c r="F2" s="234"/>
      <c r="G2" s="234"/>
      <c r="H2" s="234"/>
      <c r="I2" s="234"/>
      <c r="J2" s="237"/>
      <c r="K2" s="238"/>
    </row>
    <row r="3" spans="1:11" s="3" customFormat="1" ht="41.25" customHeight="1">
      <c r="A3" s="1"/>
      <c r="B3" s="233"/>
      <c r="C3" s="233"/>
      <c r="D3" s="20" t="s">
        <v>47</v>
      </c>
      <c r="E3" s="21" t="s">
        <v>48</v>
      </c>
      <c r="F3" s="20" t="s">
        <v>49</v>
      </c>
      <c r="G3" s="20" t="s">
        <v>47</v>
      </c>
      <c r="H3" s="21" t="s">
        <v>48</v>
      </c>
      <c r="I3" s="20" t="s">
        <v>49</v>
      </c>
      <c r="J3" s="239"/>
      <c r="K3" s="240"/>
    </row>
    <row r="4" spans="2:9" ht="6.75" customHeight="1">
      <c r="B4" s="228"/>
      <c r="C4" s="228"/>
      <c r="D4" s="228"/>
      <c r="E4" s="228"/>
      <c r="F4" s="228"/>
      <c r="G4" s="228"/>
      <c r="H4" s="228"/>
      <c r="I4" s="228"/>
    </row>
    <row r="5" spans="2:9" ht="6.75" customHeight="1">
      <c r="B5" s="228"/>
      <c r="C5" s="228"/>
      <c r="D5" s="228"/>
      <c r="E5" s="228"/>
      <c r="F5" s="228"/>
      <c r="G5" s="228"/>
      <c r="H5" s="228"/>
      <c r="I5" s="228"/>
    </row>
    <row r="6" spans="1:11" ht="42.75" customHeight="1">
      <c r="A6" s="1">
        <v>9</v>
      </c>
      <c r="B6" s="9" t="s">
        <v>26</v>
      </c>
      <c r="C6" s="9" t="s">
        <v>51</v>
      </c>
      <c r="D6" s="17">
        <f aca="true" t="shared" si="0" ref="D6:I6">D7</f>
        <v>1200000</v>
      </c>
      <c r="E6" s="17">
        <f t="shared" si="0"/>
        <v>400000</v>
      </c>
      <c r="F6" s="17">
        <f t="shared" si="0"/>
        <v>1600000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224" t="s">
        <v>0</v>
      </c>
      <c r="K6" s="225"/>
    </row>
    <row r="7" spans="2:11" ht="16.5" customHeight="1">
      <c r="B7" s="11" t="s">
        <v>26</v>
      </c>
      <c r="C7" s="12" t="s">
        <v>52</v>
      </c>
      <c r="D7" s="16">
        <v>1200000</v>
      </c>
      <c r="E7" s="16">
        <v>400000</v>
      </c>
      <c r="F7" s="18">
        <f>D7+E7</f>
        <v>1600000</v>
      </c>
      <c r="G7" s="16"/>
      <c r="H7" s="16"/>
      <c r="I7" s="18">
        <f>G7+H7</f>
        <v>0</v>
      </c>
      <c r="J7" s="224"/>
      <c r="K7" s="225"/>
    </row>
    <row r="8" spans="1:11" ht="20.25" customHeight="1">
      <c r="A8" s="1">
        <v>10</v>
      </c>
      <c r="B8" s="9" t="s">
        <v>27</v>
      </c>
      <c r="C8" s="9" t="s">
        <v>77</v>
      </c>
      <c r="D8" s="17">
        <f>D9+D10</f>
        <v>700000</v>
      </c>
      <c r="E8" s="17">
        <f>E9+E10</f>
        <v>0</v>
      </c>
      <c r="F8" s="17">
        <f>D8+E8</f>
        <v>700000</v>
      </c>
      <c r="G8" s="17">
        <f>G9+G10</f>
        <v>0</v>
      </c>
      <c r="H8" s="17">
        <f>H9+H10</f>
        <v>0</v>
      </c>
      <c r="I8" s="17">
        <f>G8+H8</f>
        <v>0</v>
      </c>
      <c r="J8" s="220" t="s">
        <v>8</v>
      </c>
      <c r="K8" s="227"/>
    </row>
    <row r="9" spans="2:11" ht="17.25" customHeight="1">
      <c r="B9" s="11" t="s">
        <v>28</v>
      </c>
      <c r="C9" s="12" t="s">
        <v>53</v>
      </c>
      <c r="D9" s="16">
        <v>651000</v>
      </c>
      <c r="E9" s="16">
        <v>0</v>
      </c>
      <c r="F9" s="18">
        <f>D9+E9</f>
        <v>651000</v>
      </c>
      <c r="G9" s="16"/>
      <c r="H9" s="16"/>
      <c r="I9" s="18">
        <f>G9+H9</f>
        <v>0</v>
      </c>
      <c r="J9" s="226"/>
      <c r="K9" s="227"/>
    </row>
    <row r="10" spans="2:11" ht="17.25" customHeight="1">
      <c r="B10" s="11" t="s">
        <v>29</v>
      </c>
      <c r="C10" s="10" t="s">
        <v>54</v>
      </c>
      <c r="D10" s="16">
        <v>49000</v>
      </c>
      <c r="E10" s="16">
        <v>0</v>
      </c>
      <c r="F10" s="18">
        <f>D10+E10</f>
        <v>49000</v>
      </c>
      <c r="G10" s="16"/>
      <c r="H10" s="16"/>
      <c r="I10" s="18">
        <f>G10+H10</f>
        <v>0</v>
      </c>
      <c r="J10" s="226"/>
      <c r="K10" s="227"/>
    </row>
    <row r="11" spans="2:11" ht="19.5" customHeight="1">
      <c r="B11" s="9" t="s">
        <v>30</v>
      </c>
      <c r="C11" s="9" t="s">
        <v>58</v>
      </c>
      <c r="D11" s="17">
        <f>D12</f>
        <v>150000</v>
      </c>
      <c r="E11" s="17">
        <f>E12</f>
        <v>0</v>
      </c>
      <c r="F11" s="17">
        <f>F12</f>
        <v>150000</v>
      </c>
      <c r="G11" s="17" t="e">
        <f>G12+#REF!+#REF!</f>
        <v>#REF!</v>
      </c>
      <c r="H11" s="17" t="e">
        <f>H12+#REF!+#REF!</f>
        <v>#REF!</v>
      </c>
      <c r="I11" s="17" t="e">
        <f>I12+#REF!+#REF!</f>
        <v>#REF!</v>
      </c>
      <c r="J11" s="224" t="s">
        <v>1</v>
      </c>
      <c r="K11" s="225"/>
    </row>
    <row r="12" spans="2:11" ht="17.25" customHeight="1">
      <c r="B12" s="11" t="s">
        <v>44</v>
      </c>
      <c r="C12" s="10" t="s">
        <v>55</v>
      </c>
      <c r="D12" s="16">
        <v>150000</v>
      </c>
      <c r="E12" s="16">
        <v>0</v>
      </c>
      <c r="F12" s="18">
        <f>D12+E12</f>
        <v>150000</v>
      </c>
      <c r="G12" s="16"/>
      <c r="H12" s="16"/>
      <c r="I12" s="18">
        <f>G12+H12</f>
        <v>0</v>
      </c>
      <c r="J12" s="222"/>
      <c r="K12" s="223"/>
    </row>
    <row r="13" spans="2:11" ht="18" customHeight="1">
      <c r="B13" s="215" t="s">
        <v>56</v>
      </c>
      <c r="C13" s="215"/>
      <c r="D13" s="23">
        <f>D6+D8+D11</f>
        <v>2050000</v>
      </c>
      <c r="E13" s="23">
        <f>E6+E8+E11</f>
        <v>400000</v>
      </c>
      <c r="F13" s="23">
        <f>F6+F8+F11</f>
        <v>2450000</v>
      </c>
      <c r="G13" s="15" t="e">
        <f>#REF!+G6+G8+G11</f>
        <v>#REF!</v>
      </c>
      <c r="H13" s="15" t="e">
        <f>H6+#REF!+H11</f>
        <v>#REF!</v>
      </c>
      <c r="I13" s="15" t="e">
        <f>#REF!+I6+I8+I11</f>
        <v>#REF!</v>
      </c>
      <c r="J13" s="217"/>
      <c r="K13" s="218"/>
    </row>
    <row r="14" spans="2:9" ht="8.25" customHeight="1">
      <c r="B14" s="219"/>
      <c r="C14" s="219"/>
      <c r="D14" s="219"/>
      <c r="E14" s="219"/>
      <c r="F14" s="219"/>
      <c r="G14" s="219"/>
      <c r="H14" s="219"/>
      <c r="I14" s="219"/>
    </row>
    <row r="15" spans="2:9" ht="15" customHeight="1">
      <c r="B15" s="212" t="s">
        <v>84</v>
      </c>
      <c r="C15" s="212"/>
      <c r="D15" s="22"/>
      <c r="E15" s="22"/>
      <c r="F15" s="22"/>
      <c r="G15" s="22"/>
      <c r="H15" s="22"/>
      <c r="I15" s="22"/>
    </row>
    <row r="16" spans="1:11" ht="43.5" customHeight="1">
      <c r="A16" s="1">
        <v>9</v>
      </c>
      <c r="B16" s="9" t="s">
        <v>17</v>
      </c>
      <c r="C16" s="9" t="s">
        <v>63</v>
      </c>
      <c r="D16" s="15">
        <f aca="true" t="shared" si="1" ref="D16:I16">D17</f>
        <v>225000</v>
      </c>
      <c r="E16" s="15">
        <f t="shared" si="1"/>
        <v>75000</v>
      </c>
      <c r="F16" s="15">
        <f t="shared" si="1"/>
        <v>300000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220" t="s">
        <v>4</v>
      </c>
      <c r="K16" s="221"/>
    </row>
    <row r="17" spans="2:11" ht="17.25" customHeight="1">
      <c r="B17" s="11" t="s">
        <v>18</v>
      </c>
      <c r="C17" s="12" t="s">
        <v>50</v>
      </c>
      <c r="D17" s="18">
        <v>225000</v>
      </c>
      <c r="E17" s="18">
        <v>75000</v>
      </c>
      <c r="F17" s="18">
        <f>D17+E17</f>
        <v>300000</v>
      </c>
      <c r="G17" s="18"/>
      <c r="H17" s="18"/>
      <c r="I17" s="18">
        <f>G17+H17</f>
        <v>0</v>
      </c>
      <c r="J17" s="208"/>
      <c r="K17" s="209"/>
    </row>
    <row r="18" spans="1:11" ht="46.5" customHeight="1">
      <c r="A18" s="1">
        <v>10</v>
      </c>
      <c r="B18" s="9" t="s">
        <v>19</v>
      </c>
      <c r="C18" s="9" t="s">
        <v>64</v>
      </c>
      <c r="D18" s="15">
        <f aca="true" t="shared" si="2" ref="D18:I18">D19+D20+D21</f>
        <v>2600000</v>
      </c>
      <c r="E18" s="15">
        <f t="shared" si="2"/>
        <v>600000</v>
      </c>
      <c r="F18" s="15">
        <f t="shared" si="2"/>
        <v>3200000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224" t="s">
        <v>5</v>
      </c>
      <c r="K18" s="225"/>
    </row>
    <row r="19" spans="2:11" ht="17.25" customHeight="1">
      <c r="B19" s="11" t="s">
        <v>20</v>
      </c>
      <c r="C19" s="12" t="s">
        <v>65</v>
      </c>
      <c r="D19" s="16">
        <v>1800000</v>
      </c>
      <c r="E19" s="16">
        <v>600000</v>
      </c>
      <c r="F19" s="18">
        <f>D19+E19</f>
        <v>2400000</v>
      </c>
      <c r="G19" s="16"/>
      <c r="H19" s="16"/>
      <c r="I19" s="18">
        <f>G19+H19</f>
        <v>0</v>
      </c>
      <c r="J19" s="226"/>
      <c r="K19" s="227"/>
    </row>
    <row r="20" spans="2:11" ht="17.25" customHeight="1">
      <c r="B20" s="11" t="s">
        <v>20</v>
      </c>
      <c r="C20" s="12" t="s">
        <v>66</v>
      </c>
      <c r="D20" s="16">
        <v>600000</v>
      </c>
      <c r="E20" s="16">
        <v>0</v>
      </c>
      <c r="F20" s="18">
        <f>D20+E20</f>
        <v>600000</v>
      </c>
      <c r="G20" s="16"/>
      <c r="H20" s="16"/>
      <c r="I20" s="18">
        <f>G20+H20</f>
        <v>0</v>
      </c>
      <c r="J20" s="226"/>
      <c r="K20" s="227"/>
    </row>
    <row r="21" spans="2:11" ht="17.25" customHeight="1">
      <c r="B21" s="11" t="s">
        <v>21</v>
      </c>
      <c r="C21" s="10" t="s">
        <v>67</v>
      </c>
      <c r="D21" s="16">
        <v>200000</v>
      </c>
      <c r="E21" s="16">
        <v>0</v>
      </c>
      <c r="F21" s="18">
        <f>D21+E21</f>
        <v>200000</v>
      </c>
      <c r="G21" s="16"/>
      <c r="H21" s="16"/>
      <c r="I21" s="18">
        <f>G21+H21</f>
        <v>0</v>
      </c>
      <c r="J21" s="226"/>
      <c r="K21" s="227"/>
    </row>
    <row r="22" spans="1:11" ht="60.75" customHeight="1">
      <c r="A22" s="1">
        <v>10</v>
      </c>
      <c r="B22" s="9" t="s">
        <v>22</v>
      </c>
      <c r="C22" s="9" t="s">
        <v>68</v>
      </c>
      <c r="D22" s="15">
        <f aca="true" t="shared" si="3" ref="D22:I22">D23+D24</f>
        <v>3000000</v>
      </c>
      <c r="E22" s="15">
        <f t="shared" si="3"/>
        <v>1000000</v>
      </c>
      <c r="F22" s="15">
        <f t="shared" si="3"/>
        <v>4000000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224" t="s">
        <v>6</v>
      </c>
      <c r="K22" s="225"/>
    </row>
    <row r="23" spans="2:11" ht="16.5" customHeight="1">
      <c r="B23" s="11" t="s">
        <v>23</v>
      </c>
      <c r="C23" s="12" t="s">
        <v>65</v>
      </c>
      <c r="D23" s="16">
        <v>1500000</v>
      </c>
      <c r="E23" s="16">
        <v>500000</v>
      </c>
      <c r="F23" s="18">
        <f>D23+E23</f>
        <v>2000000</v>
      </c>
      <c r="G23" s="16"/>
      <c r="H23" s="16"/>
      <c r="I23" s="18">
        <f>G23+H23</f>
        <v>0</v>
      </c>
      <c r="J23" s="226"/>
      <c r="K23" s="227"/>
    </row>
    <row r="24" spans="2:11" ht="16.5" customHeight="1">
      <c r="B24" s="11" t="s">
        <v>23</v>
      </c>
      <c r="C24" s="12" t="s">
        <v>66</v>
      </c>
      <c r="D24" s="16">
        <v>1500000</v>
      </c>
      <c r="E24" s="16">
        <v>500000</v>
      </c>
      <c r="F24" s="18">
        <f>D24+E24</f>
        <v>2000000</v>
      </c>
      <c r="G24" s="16"/>
      <c r="H24" s="16"/>
      <c r="I24" s="18">
        <f>G24+H24</f>
        <v>0</v>
      </c>
      <c r="J24" s="226"/>
      <c r="K24" s="227"/>
    </row>
    <row r="25" spans="2:11" ht="15.75" customHeight="1">
      <c r="B25" s="9" t="s">
        <v>24</v>
      </c>
      <c r="C25" s="9" t="s">
        <v>58</v>
      </c>
      <c r="D25" s="17">
        <f>D26</f>
        <v>1695000</v>
      </c>
      <c r="E25" s="17">
        <f>E26</f>
        <v>0</v>
      </c>
      <c r="F25" s="17">
        <f>F26</f>
        <v>1695000</v>
      </c>
      <c r="G25" s="17" t="e">
        <f>G26+#REF!+#REF!</f>
        <v>#REF!</v>
      </c>
      <c r="H25" s="17" t="e">
        <f>H26+#REF!+#REF!</f>
        <v>#REF!</v>
      </c>
      <c r="I25" s="17" t="e">
        <f>I26+#REF!+#REF!</f>
        <v>#REF!</v>
      </c>
      <c r="J25" s="224" t="s">
        <v>6</v>
      </c>
      <c r="K25" s="225"/>
    </row>
    <row r="26" spans="2:11" ht="17.25" customHeight="1">
      <c r="B26" s="11" t="s">
        <v>25</v>
      </c>
      <c r="C26" s="10" t="s">
        <v>57</v>
      </c>
      <c r="D26" s="16">
        <v>1695000</v>
      </c>
      <c r="E26" s="16">
        <v>0</v>
      </c>
      <c r="F26" s="18">
        <f>D26+E26</f>
        <v>1695000</v>
      </c>
      <c r="G26" s="16"/>
      <c r="H26" s="16"/>
      <c r="I26" s="18">
        <f>G26+H26</f>
        <v>0</v>
      </c>
      <c r="J26" s="222"/>
      <c r="K26" s="223"/>
    </row>
    <row r="27" spans="2:11" ht="18" customHeight="1">
      <c r="B27" s="215" t="s">
        <v>59</v>
      </c>
      <c r="C27" s="215"/>
      <c r="D27" s="23">
        <f>D16+D18+D22+D25</f>
        <v>7520000</v>
      </c>
      <c r="E27" s="23">
        <f>E16+E18+E22+E25</f>
        <v>1675000</v>
      </c>
      <c r="F27" s="23">
        <f>F16+F18+F22+F25</f>
        <v>9195000</v>
      </c>
      <c r="G27" s="15" t="e">
        <f>#REF!+G16+G18+G22+#REF!+#REF!+#REF!+G25</f>
        <v>#REF!</v>
      </c>
      <c r="H27" s="15" t="e">
        <f>#REF!+H16+H18+H22+#REF!+#REF!+#REF!+H25</f>
        <v>#REF!</v>
      </c>
      <c r="I27" s="15" t="e">
        <f>#REF!+I16+I18+I22+#REF!+#REF!+#REF!+I25</f>
        <v>#REF!</v>
      </c>
      <c r="J27" s="217"/>
      <c r="K27" s="218"/>
    </row>
    <row r="28" spans="2:9" ht="6.75" customHeight="1">
      <c r="B28" s="216"/>
      <c r="C28" s="216"/>
      <c r="D28" s="216"/>
      <c r="E28" s="216"/>
      <c r="F28" s="216"/>
      <c r="G28" s="216"/>
      <c r="H28" s="216"/>
      <c r="I28" s="216"/>
    </row>
    <row r="29" spans="2:9" ht="15" customHeight="1">
      <c r="B29" s="212" t="s">
        <v>85</v>
      </c>
      <c r="C29" s="212"/>
      <c r="D29" s="22"/>
      <c r="E29" s="22"/>
      <c r="F29" s="22"/>
      <c r="G29" s="22"/>
      <c r="H29" s="22"/>
      <c r="I29" s="22"/>
    </row>
    <row r="30" spans="1:11" ht="15.75" customHeight="1">
      <c r="A30" s="1">
        <v>1</v>
      </c>
      <c r="B30" s="9" t="s">
        <v>31</v>
      </c>
      <c r="C30" s="9" t="s">
        <v>82</v>
      </c>
      <c r="D30" s="17">
        <f>SUM(D31:D36)</f>
        <v>5400000</v>
      </c>
      <c r="E30" s="17">
        <f>SUM(E31:E36)</f>
        <v>1350000</v>
      </c>
      <c r="F30" s="17">
        <f>SUM(F31:F36)</f>
        <v>6750000</v>
      </c>
      <c r="G30" s="17">
        <f>SUM(G31:G37)</f>
        <v>0</v>
      </c>
      <c r="H30" s="17">
        <f>SUM(H31:H37)</f>
        <v>0</v>
      </c>
      <c r="I30" s="17">
        <f>SUM(I31:I37)</f>
        <v>0</v>
      </c>
      <c r="J30" s="220" t="s">
        <v>4</v>
      </c>
      <c r="K30" s="221"/>
    </row>
    <row r="31" spans="2:11" ht="17.25" customHeight="1">
      <c r="B31" s="11" t="s">
        <v>32</v>
      </c>
      <c r="C31" s="10" t="s">
        <v>69</v>
      </c>
      <c r="D31" s="16">
        <v>1350000</v>
      </c>
      <c r="E31" s="16">
        <v>450000</v>
      </c>
      <c r="F31" s="18">
        <f aca="true" t="shared" si="4" ref="F31:F36">D31+E31</f>
        <v>1800000</v>
      </c>
      <c r="G31" s="16"/>
      <c r="H31" s="16"/>
      <c r="I31" s="18">
        <f aca="true" t="shared" si="5" ref="I31:I36">G31+H31</f>
        <v>0</v>
      </c>
      <c r="J31" s="220"/>
      <c r="K31" s="221"/>
    </row>
    <row r="32" spans="2:11" ht="17.25" customHeight="1">
      <c r="B32" s="11" t="s">
        <v>33</v>
      </c>
      <c r="C32" s="10" t="s">
        <v>70</v>
      </c>
      <c r="D32" s="16">
        <v>1350000</v>
      </c>
      <c r="E32" s="16">
        <v>450000</v>
      </c>
      <c r="F32" s="18">
        <f t="shared" si="4"/>
        <v>1800000</v>
      </c>
      <c r="G32" s="16"/>
      <c r="H32" s="16"/>
      <c r="I32" s="18">
        <f t="shared" si="5"/>
        <v>0</v>
      </c>
      <c r="J32" s="220"/>
      <c r="K32" s="221"/>
    </row>
    <row r="33" spans="2:11" ht="17.25" customHeight="1">
      <c r="B33" s="11" t="s">
        <v>34</v>
      </c>
      <c r="C33" s="10" t="s">
        <v>71</v>
      </c>
      <c r="D33" s="16">
        <v>1350000</v>
      </c>
      <c r="E33" s="16">
        <v>450000</v>
      </c>
      <c r="F33" s="18">
        <f t="shared" si="4"/>
        <v>1800000</v>
      </c>
      <c r="G33" s="16"/>
      <c r="H33" s="16"/>
      <c r="I33" s="18">
        <f t="shared" si="5"/>
        <v>0</v>
      </c>
      <c r="J33" s="220"/>
      <c r="K33" s="221"/>
    </row>
    <row r="34" spans="2:11" ht="17.25" customHeight="1">
      <c r="B34" s="11" t="s">
        <v>32</v>
      </c>
      <c r="C34" s="10" t="s">
        <v>72</v>
      </c>
      <c r="D34" s="16">
        <v>450000</v>
      </c>
      <c r="E34" s="16">
        <v>0</v>
      </c>
      <c r="F34" s="18">
        <f t="shared" si="4"/>
        <v>450000</v>
      </c>
      <c r="G34" s="16"/>
      <c r="H34" s="16"/>
      <c r="I34" s="18">
        <f t="shared" si="5"/>
        <v>0</v>
      </c>
      <c r="J34" s="226"/>
      <c r="K34" s="227"/>
    </row>
    <row r="35" spans="2:11" ht="17.25" customHeight="1">
      <c r="B35" s="11" t="s">
        <v>33</v>
      </c>
      <c r="C35" s="12" t="s">
        <v>73</v>
      </c>
      <c r="D35" s="16">
        <v>450000</v>
      </c>
      <c r="E35" s="16">
        <v>0</v>
      </c>
      <c r="F35" s="18">
        <f t="shared" si="4"/>
        <v>450000</v>
      </c>
      <c r="G35" s="16"/>
      <c r="H35" s="16"/>
      <c r="I35" s="18">
        <f t="shared" si="5"/>
        <v>0</v>
      </c>
      <c r="J35" s="226"/>
      <c r="K35" s="227"/>
    </row>
    <row r="36" spans="2:11" ht="17.25" customHeight="1">
      <c r="B36" s="11" t="s">
        <v>34</v>
      </c>
      <c r="C36" s="12" t="s">
        <v>74</v>
      </c>
      <c r="D36" s="16">
        <v>450000</v>
      </c>
      <c r="E36" s="16">
        <v>0</v>
      </c>
      <c r="F36" s="18">
        <f t="shared" si="4"/>
        <v>450000</v>
      </c>
      <c r="G36" s="16"/>
      <c r="H36" s="16"/>
      <c r="I36" s="18">
        <f t="shared" si="5"/>
        <v>0</v>
      </c>
      <c r="J36" s="226"/>
      <c r="K36" s="227"/>
    </row>
    <row r="37" spans="1:11" ht="15.75" customHeight="1">
      <c r="A37" s="1">
        <v>3</v>
      </c>
      <c r="B37" s="9" t="s">
        <v>35</v>
      </c>
      <c r="C37" s="9" t="s">
        <v>76</v>
      </c>
      <c r="D37" s="17">
        <f aca="true" t="shared" si="6" ref="D37:I37">D38+D39</f>
        <v>800000</v>
      </c>
      <c r="E37" s="17">
        <f t="shared" si="6"/>
        <v>0</v>
      </c>
      <c r="F37" s="17">
        <f t="shared" si="6"/>
        <v>800000</v>
      </c>
      <c r="G37" s="17">
        <f t="shared" si="6"/>
        <v>0</v>
      </c>
      <c r="H37" s="17">
        <f t="shared" si="6"/>
        <v>0</v>
      </c>
      <c r="I37" s="17">
        <f t="shared" si="6"/>
        <v>0</v>
      </c>
      <c r="J37" s="220" t="s">
        <v>2</v>
      </c>
      <c r="K37" s="221"/>
    </row>
    <row r="38" spans="2:11" ht="16.5" customHeight="1">
      <c r="B38" s="11" t="s">
        <v>36</v>
      </c>
      <c r="C38" s="12" t="s">
        <v>53</v>
      </c>
      <c r="D38" s="16">
        <v>744000</v>
      </c>
      <c r="E38" s="18">
        <v>0</v>
      </c>
      <c r="F38" s="18">
        <f>D38+E38</f>
        <v>744000</v>
      </c>
      <c r="G38" s="16"/>
      <c r="H38" s="18"/>
      <c r="I38" s="18">
        <f>G38+H38</f>
        <v>0</v>
      </c>
      <c r="J38" s="222"/>
      <c r="K38" s="223"/>
    </row>
    <row r="39" spans="2:11" ht="16.5" customHeight="1">
      <c r="B39" s="11" t="s">
        <v>37</v>
      </c>
      <c r="C39" s="10" t="s">
        <v>75</v>
      </c>
      <c r="D39" s="16">
        <v>56000</v>
      </c>
      <c r="E39" s="18">
        <v>0</v>
      </c>
      <c r="F39" s="18">
        <f>D39+E39</f>
        <v>56000</v>
      </c>
      <c r="G39" s="16"/>
      <c r="H39" s="18"/>
      <c r="I39" s="18">
        <f>G39+H39</f>
        <v>0</v>
      </c>
      <c r="J39" s="222"/>
      <c r="K39" s="223"/>
    </row>
    <row r="40" spans="1:11" ht="25.5" customHeight="1">
      <c r="A40" s="1">
        <v>4</v>
      </c>
      <c r="B40" s="9" t="s">
        <v>38</v>
      </c>
      <c r="C40" s="9" t="s">
        <v>58</v>
      </c>
      <c r="D40" s="17">
        <f aca="true" t="shared" si="7" ref="D40:I40">SUM(D41:D41)</f>
        <v>1690000</v>
      </c>
      <c r="E40" s="17">
        <f t="shared" si="7"/>
        <v>0</v>
      </c>
      <c r="F40" s="17">
        <f t="shared" si="7"/>
        <v>1690000</v>
      </c>
      <c r="G40" s="17">
        <f t="shared" si="7"/>
        <v>0</v>
      </c>
      <c r="H40" s="17">
        <f t="shared" si="7"/>
        <v>0</v>
      </c>
      <c r="I40" s="17" t="e">
        <f t="shared" si="7"/>
        <v>#REF!</v>
      </c>
      <c r="J40" s="220" t="s">
        <v>3</v>
      </c>
      <c r="K40" s="221"/>
    </row>
    <row r="41" spans="2:11" ht="17.25" customHeight="1">
      <c r="B41" s="11" t="s">
        <v>39</v>
      </c>
      <c r="C41" s="10" t="s">
        <v>57</v>
      </c>
      <c r="D41" s="16">
        <v>1690000</v>
      </c>
      <c r="E41" s="18">
        <v>0</v>
      </c>
      <c r="F41" s="18">
        <f>D41+E41</f>
        <v>1690000</v>
      </c>
      <c r="G41" s="16"/>
      <c r="H41" s="18"/>
      <c r="I41" s="18" t="e">
        <f>#REF!+#REF!</f>
        <v>#REF!</v>
      </c>
      <c r="J41" s="222"/>
      <c r="K41" s="223"/>
    </row>
    <row r="42" spans="2:11" ht="18">
      <c r="B42" s="215" t="s">
        <v>60</v>
      </c>
      <c r="C42" s="215"/>
      <c r="D42" s="23">
        <f>D30+D37+D40</f>
        <v>7890000</v>
      </c>
      <c r="E42" s="23">
        <f>E40+E37+E30</f>
        <v>1350000</v>
      </c>
      <c r="F42" s="23">
        <f>F30+F37+F40</f>
        <v>9240000</v>
      </c>
      <c r="G42" s="15">
        <f>G40+G37+G30</f>
        <v>0</v>
      </c>
      <c r="H42" s="15">
        <f>H40+H37+H30</f>
        <v>0</v>
      </c>
      <c r="I42" s="15" t="e">
        <f>I40+I37+I30</f>
        <v>#REF!</v>
      </c>
      <c r="J42" s="217"/>
      <c r="K42" s="218"/>
    </row>
    <row r="43" spans="2:9" ht="6" customHeight="1">
      <c r="B43" s="216"/>
      <c r="C43" s="216"/>
      <c r="D43" s="216"/>
      <c r="E43" s="216"/>
      <c r="F43" s="216"/>
      <c r="G43" s="216"/>
      <c r="H43" s="216"/>
      <c r="I43" s="216"/>
    </row>
    <row r="44" spans="2:9" ht="15" customHeight="1">
      <c r="B44" s="212" t="s">
        <v>86</v>
      </c>
      <c r="C44" s="212"/>
      <c r="D44" s="22"/>
      <c r="E44" s="22"/>
      <c r="F44" s="22"/>
      <c r="G44" s="22"/>
      <c r="H44" s="22"/>
      <c r="I44" s="22"/>
    </row>
    <row r="45" spans="1:11" ht="20.25" customHeight="1">
      <c r="A45" s="1">
        <v>5</v>
      </c>
      <c r="B45" s="9" t="s">
        <v>40</v>
      </c>
      <c r="C45" s="9" t="s">
        <v>78</v>
      </c>
      <c r="D45" s="17">
        <f>D46+D47</f>
        <v>2400000</v>
      </c>
      <c r="E45" s="17">
        <f>E46+E47</f>
        <v>600000</v>
      </c>
      <c r="F45" s="17">
        <f>D45+E45</f>
        <v>3000000</v>
      </c>
      <c r="G45" s="17">
        <f>G46+G47</f>
        <v>0</v>
      </c>
      <c r="H45" s="17">
        <f>H46+H47</f>
        <v>0</v>
      </c>
      <c r="I45" s="17">
        <f>G45+H45</f>
        <v>0</v>
      </c>
      <c r="J45" s="220" t="s">
        <v>5</v>
      </c>
      <c r="K45" s="221"/>
    </row>
    <row r="46" spans="2:11" ht="16.5" customHeight="1">
      <c r="B46" s="11" t="s">
        <v>40</v>
      </c>
      <c r="C46" s="12" t="s">
        <v>65</v>
      </c>
      <c r="D46" s="16">
        <v>1800000</v>
      </c>
      <c r="E46" s="16">
        <v>600000</v>
      </c>
      <c r="F46" s="18">
        <f>D46+E46</f>
        <v>2400000</v>
      </c>
      <c r="G46" s="16"/>
      <c r="H46" s="16"/>
      <c r="I46" s="18">
        <f>G46+H46</f>
        <v>0</v>
      </c>
      <c r="J46" s="226"/>
      <c r="K46" s="227"/>
    </row>
    <row r="47" spans="2:11" ht="16.5" customHeight="1">
      <c r="B47" s="11" t="s">
        <v>40</v>
      </c>
      <c r="C47" s="12" t="s">
        <v>66</v>
      </c>
      <c r="D47" s="16">
        <v>600000</v>
      </c>
      <c r="E47" s="16">
        <v>0</v>
      </c>
      <c r="F47" s="18">
        <f>D47+E47</f>
        <v>600000</v>
      </c>
      <c r="G47" s="16"/>
      <c r="H47" s="16"/>
      <c r="I47" s="18">
        <f>G47+H47</f>
        <v>0</v>
      </c>
      <c r="J47" s="226"/>
      <c r="K47" s="227"/>
    </row>
    <row r="48" spans="1:11" ht="18" customHeight="1">
      <c r="A48" s="1">
        <v>6</v>
      </c>
      <c r="B48" s="9" t="s">
        <v>41</v>
      </c>
      <c r="C48" s="9" t="s">
        <v>76</v>
      </c>
      <c r="D48" s="17">
        <f aca="true" t="shared" si="8" ref="D48:I48">D49</f>
        <v>400000</v>
      </c>
      <c r="E48" s="17">
        <f t="shared" si="8"/>
        <v>0</v>
      </c>
      <c r="F48" s="17">
        <f t="shared" si="8"/>
        <v>400000</v>
      </c>
      <c r="G48" s="17">
        <f t="shared" si="8"/>
        <v>0</v>
      </c>
      <c r="H48" s="17">
        <f t="shared" si="8"/>
        <v>0</v>
      </c>
      <c r="I48" s="17">
        <f t="shared" si="8"/>
        <v>0</v>
      </c>
      <c r="J48" s="220" t="s">
        <v>7</v>
      </c>
      <c r="K48" s="221"/>
    </row>
    <row r="49" spans="1:11" s="4" customFormat="1" ht="17.25" customHeight="1">
      <c r="A49" s="1"/>
      <c r="B49" s="11" t="s">
        <v>41</v>
      </c>
      <c r="C49" s="12" t="s">
        <v>53</v>
      </c>
      <c r="D49" s="16">
        <v>400000</v>
      </c>
      <c r="E49" s="16">
        <v>0</v>
      </c>
      <c r="F49" s="16">
        <f>D49+E49</f>
        <v>400000</v>
      </c>
      <c r="G49" s="16"/>
      <c r="H49" s="16"/>
      <c r="I49" s="16">
        <f>G49+H49</f>
        <v>0</v>
      </c>
      <c r="J49" s="222"/>
      <c r="K49" s="223"/>
    </row>
    <row r="50" spans="1:11" ht="18">
      <c r="A50" s="1">
        <v>7</v>
      </c>
      <c r="B50" s="9" t="s">
        <v>42</v>
      </c>
      <c r="C50" s="9" t="s">
        <v>80</v>
      </c>
      <c r="D50" s="17">
        <f aca="true" t="shared" si="9" ref="D50:I50">SUM(D51:D51)</f>
        <v>120000</v>
      </c>
      <c r="E50" s="17">
        <f t="shared" si="9"/>
        <v>0</v>
      </c>
      <c r="F50" s="17">
        <f t="shared" si="9"/>
        <v>120000</v>
      </c>
      <c r="G50" s="17">
        <f t="shared" si="9"/>
        <v>0</v>
      </c>
      <c r="H50" s="17">
        <f t="shared" si="9"/>
        <v>0</v>
      </c>
      <c r="I50" s="17">
        <f t="shared" si="9"/>
        <v>0</v>
      </c>
      <c r="J50" s="220" t="s">
        <v>11</v>
      </c>
      <c r="K50" s="221"/>
    </row>
    <row r="51" spans="2:11" ht="17.25" customHeight="1">
      <c r="B51" s="11" t="s">
        <v>43</v>
      </c>
      <c r="C51" s="10" t="s">
        <v>54</v>
      </c>
      <c r="D51" s="16">
        <v>120000</v>
      </c>
      <c r="E51" s="18">
        <v>0</v>
      </c>
      <c r="F51" s="18">
        <f>D51+E51</f>
        <v>120000</v>
      </c>
      <c r="G51" s="16"/>
      <c r="H51" s="18"/>
      <c r="I51" s="18">
        <f>G51+H51</f>
        <v>0</v>
      </c>
      <c r="J51" s="231"/>
      <c r="K51" s="232"/>
    </row>
    <row r="52" spans="2:11" ht="18">
      <c r="B52" s="215" t="s">
        <v>61</v>
      </c>
      <c r="C52" s="215"/>
      <c r="D52" s="23">
        <f>D45+D48+D50</f>
        <v>2920000</v>
      </c>
      <c r="E52" s="23">
        <f>E50+E48+E45</f>
        <v>600000</v>
      </c>
      <c r="F52" s="23">
        <f>F45+F48+F50</f>
        <v>3520000</v>
      </c>
      <c r="G52" s="15">
        <f>G50+G48+G45</f>
        <v>0</v>
      </c>
      <c r="H52" s="15">
        <f>H50+H48+H45</f>
        <v>0</v>
      </c>
      <c r="I52" s="15">
        <f>I50+I48+I45</f>
        <v>0</v>
      </c>
      <c r="J52" s="217"/>
      <c r="K52" s="218"/>
    </row>
    <row r="53" spans="2:9" ht="9" customHeight="1">
      <c r="B53" s="13"/>
      <c r="C53" s="213"/>
      <c r="D53" s="213"/>
      <c r="E53" s="213"/>
      <c r="F53" s="213"/>
      <c r="G53" s="214"/>
      <c r="H53" s="214"/>
      <c r="I53" s="214"/>
    </row>
    <row r="54" spans="2:9" ht="15" customHeight="1">
      <c r="B54" s="212" t="s">
        <v>87</v>
      </c>
      <c r="C54" s="212"/>
      <c r="D54" s="22"/>
      <c r="E54" s="22"/>
      <c r="F54" s="22"/>
      <c r="G54" s="22"/>
      <c r="H54" s="22"/>
      <c r="I54" s="22"/>
    </row>
    <row r="55" spans="1:11" ht="15" customHeight="1">
      <c r="A55" s="1">
        <v>8</v>
      </c>
      <c r="B55" s="9" t="s">
        <v>13</v>
      </c>
      <c r="C55" s="9" t="s">
        <v>79</v>
      </c>
      <c r="D55" s="17">
        <f>D56+D57</f>
        <v>3100000</v>
      </c>
      <c r="E55" s="17">
        <f>E56+E57</f>
        <v>800000</v>
      </c>
      <c r="F55" s="17">
        <f>E55+D55</f>
        <v>3900000</v>
      </c>
      <c r="G55" s="17">
        <f>G56+G57</f>
        <v>0</v>
      </c>
      <c r="H55" s="17">
        <f>H56+H57</f>
        <v>0</v>
      </c>
      <c r="I55" s="17">
        <f>H55+G55</f>
        <v>0</v>
      </c>
      <c r="J55" s="220" t="s">
        <v>5</v>
      </c>
      <c r="K55" s="221"/>
    </row>
    <row r="56" spans="2:11" ht="17.25" customHeight="1">
      <c r="B56" s="11" t="s">
        <v>13</v>
      </c>
      <c r="C56" s="12" t="s">
        <v>65</v>
      </c>
      <c r="D56" s="16">
        <v>2400000</v>
      </c>
      <c r="E56" s="16">
        <v>800000</v>
      </c>
      <c r="F56" s="18">
        <f>E56+D56</f>
        <v>3200000</v>
      </c>
      <c r="G56" s="16"/>
      <c r="H56" s="16"/>
      <c r="I56" s="18">
        <f>H56+G56</f>
        <v>0</v>
      </c>
      <c r="J56" s="226"/>
      <c r="K56" s="227"/>
    </row>
    <row r="57" spans="2:11" ht="17.25" customHeight="1">
      <c r="B57" s="11" t="s">
        <v>13</v>
      </c>
      <c r="C57" s="12" t="s">
        <v>66</v>
      </c>
      <c r="D57" s="16">
        <v>700000</v>
      </c>
      <c r="E57" s="16">
        <v>0</v>
      </c>
      <c r="F57" s="18">
        <f>E57+D57</f>
        <v>700000</v>
      </c>
      <c r="G57" s="16"/>
      <c r="H57" s="16"/>
      <c r="I57" s="18">
        <f>H57+G57</f>
        <v>0</v>
      </c>
      <c r="J57" s="226"/>
      <c r="K57" s="227"/>
    </row>
    <row r="58" spans="1:11" ht="17.25" customHeight="1">
      <c r="A58" s="1">
        <v>9</v>
      </c>
      <c r="B58" s="9" t="s">
        <v>14</v>
      </c>
      <c r="C58" s="9" t="s">
        <v>76</v>
      </c>
      <c r="D58" s="17">
        <f>D59</f>
        <v>600000</v>
      </c>
      <c r="E58" s="17">
        <f>E59+E60</f>
        <v>0</v>
      </c>
      <c r="F58" s="17">
        <f>D58+E58</f>
        <v>600000</v>
      </c>
      <c r="G58" s="17">
        <f>G59</f>
        <v>0</v>
      </c>
      <c r="H58" s="17">
        <f>H59+H60</f>
        <v>0</v>
      </c>
      <c r="I58" s="17">
        <f>G58+H58</f>
        <v>0</v>
      </c>
      <c r="J58" s="229" t="s">
        <v>9</v>
      </c>
      <c r="K58" s="230"/>
    </row>
    <row r="59" spans="2:11" ht="17.25" customHeight="1">
      <c r="B59" s="11" t="s">
        <v>14</v>
      </c>
      <c r="C59" s="12" t="s">
        <v>53</v>
      </c>
      <c r="D59" s="16">
        <v>600000</v>
      </c>
      <c r="E59" s="18">
        <v>0</v>
      </c>
      <c r="F59" s="18">
        <f>D59+E59</f>
        <v>600000</v>
      </c>
      <c r="G59" s="16"/>
      <c r="H59" s="18"/>
      <c r="I59" s="18">
        <f>G59+H59</f>
        <v>0</v>
      </c>
      <c r="J59" s="226"/>
      <c r="K59" s="227"/>
    </row>
    <row r="60" spans="1:11" ht="18">
      <c r="A60" s="1">
        <v>10</v>
      </c>
      <c r="B60" s="9" t="s">
        <v>15</v>
      </c>
      <c r="C60" s="9" t="s">
        <v>80</v>
      </c>
      <c r="D60" s="17">
        <f aca="true" t="shared" si="10" ref="D60:I60">SUM(D61:D61)</f>
        <v>200000</v>
      </c>
      <c r="E60" s="17">
        <f t="shared" si="10"/>
        <v>0</v>
      </c>
      <c r="F60" s="17">
        <f t="shared" si="10"/>
        <v>200000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220" t="s">
        <v>10</v>
      </c>
      <c r="K60" s="221"/>
    </row>
    <row r="61" spans="2:11" ht="17.25" customHeight="1">
      <c r="B61" s="11" t="s">
        <v>16</v>
      </c>
      <c r="C61" s="10" t="s">
        <v>54</v>
      </c>
      <c r="D61" s="16">
        <v>200000</v>
      </c>
      <c r="E61" s="16">
        <v>0</v>
      </c>
      <c r="F61" s="16">
        <f>D61+E61</f>
        <v>200000</v>
      </c>
      <c r="G61" s="16"/>
      <c r="H61" s="16"/>
      <c r="I61" s="16">
        <f>G61+H61</f>
        <v>0</v>
      </c>
      <c r="J61" s="220"/>
      <c r="K61" s="221"/>
    </row>
    <row r="62" spans="2:11" ht="18" customHeight="1">
      <c r="B62" s="215" t="s">
        <v>62</v>
      </c>
      <c r="C62" s="215"/>
      <c r="D62" s="23">
        <f>D58+D55+D60</f>
        <v>3900000</v>
      </c>
      <c r="E62" s="23">
        <f>E58+E55</f>
        <v>800000</v>
      </c>
      <c r="F62" s="23">
        <f>F58+F55+F60</f>
        <v>4700000</v>
      </c>
      <c r="G62" s="15">
        <f>G58+G55+G60</f>
        <v>0</v>
      </c>
      <c r="H62" s="15">
        <f>H58+H55</f>
        <v>0</v>
      </c>
      <c r="I62" s="15">
        <f>I58+I55+I60</f>
        <v>0</v>
      </c>
      <c r="J62" s="217"/>
      <c r="K62" s="218"/>
    </row>
    <row r="63" spans="2:9" ht="9" customHeight="1">
      <c r="B63" s="13"/>
      <c r="C63" s="213"/>
      <c r="D63" s="213"/>
      <c r="E63" s="213"/>
      <c r="F63" s="213"/>
      <c r="G63" s="214"/>
      <c r="H63" s="214"/>
      <c r="I63" s="214"/>
    </row>
    <row r="64" spans="2:9" ht="20.25">
      <c r="B64" s="7"/>
      <c r="C64" s="24" t="s">
        <v>81</v>
      </c>
      <c r="D64" s="25">
        <f>D13+D27+D42+D52++D62</f>
        <v>24280000</v>
      </c>
      <c r="E64" s="25">
        <f>E13+E27+E42+E52+E62</f>
        <v>4825000</v>
      </c>
      <c r="F64" s="25">
        <f>F13+F27+F42+F52+F62</f>
        <v>29105000</v>
      </c>
      <c r="G64" s="19" t="e">
        <f>#REF!+#REF!+#REF!+G6+G8+G11+#REF!+G16+G18+G22+#REF!+#REF!+#REF!+G25+G30+G37+G40+G45+G48+G50+G55+G58+G60</f>
        <v>#REF!</v>
      </c>
      <c r="H64" s="19" t="e">
        <f>#REF!+#REF!+#REF!+H6+H8+H11+#REF!+H16+H18+H22+#REF!+#REF!+#REF!+H25+H30+H37+H40+H45+H48+H50+H55+H58+H60</f>
        <v>#REF!</v>
      </c>
      <c r="I64" s="19" t="e">
        <f>#REF!+#REF!+#REF!+I6+I8+I11+#REF!+I16+I18+I22+#REF!+#REF!+#REF!+I25+I30+I37+I40+I45+I48+I50+I55+I58+I60</f>
        <v>#REF!</v>
      </c>
    </row>
    <row r="65" spans="2:9" ht="18">
      <c r="B65" s="7"/>
      <c r="G65" s="6" t="e">
        <f>G42+G52+G13+G27+G62+#REF!+#REF!+#REF!</f>
        <v>#REF!</v>
      </c>
      <c r="H65" s="6" t="e">
        <f>H42+H52+H13+H27+H62+#REF!+#REF!+#REF!</f>
        <v>#REF!</v>
      </c>
      <c r="I65" s="6" t="e">
        <f>I42+I52+I13+I27+I62+#REF!+#REF!+#REF!</f>
        <v>#REF!</v>
      </c>
    </row>
    <row r="66" spans="2:7" ht="15" customHeight="1">
      <c r="B66" s="7"/>
      <c r="G66" s="8"/>
    </row>
  </sheetData>
  <mergeCells count="41">
    <mergeCell ref="J45:K47"/>
    <mergeCell ref="J48:K49"/>
    <mergeCell ref="G1:I2"/>
    <mergeCell ref="B1:C3"/>
    <mergeCell ref="B4:I4"/>
    <mergeCell ref="D1:F2"/>
    <mergeCell ref="J1:K3"/>
    <mergeCell ref="J16:K17"/>
    <mergeCell ref="J18:K21"/>
    <mergeCell ref="J22:K24"/>
    <mergeCell ref="J13:K13"/>
    <mergeCell ref="J8:K10"/>
    <mergeCell ref="J11:K12"/>
    <mergeCell ref="J6:K7"/>
    <mergeCell ref="B5:I5"/>
    <mergeCell ref="J62:K62"/>
    <mergeCell ref="B28:I28"/>
    <mergeCell ref="J55:K57"/>
    <mergeCell ref="J58:K59"/>
    <mergeCell ref="J60:K61"/>
    <mergeCell ref="B52:C52"/>
    <mergeCell ref="B27:C27"/>
    <mergeCell ref="B42:C42"/>
    <mergeCell ref="J50:K51"/>
    <mergeCell ref="J52:K52"/>
    <mergeCell ref="B29:C29"/>
    <mergeCell ref="B14:I14"/>
    <mergeCell ref="B13:C13"/>
    <mergeCell ref="J40:K41"/>
    <mergeCell ref="J42:K42"/>
    <mergeCell ref="J25:K26"/>
    <mergeCell ref="J37:K39"/>
    <mergeCell ref="J27:K27"/>
    <mergeCell ref="J30:K36"/>
    <mergeCell ref="B54:C54"/>
    <mergeCell ref="B15:C15"/>
    <mergeCell ref="C53:I53"/>
    <mergeCell ref="C63:I63"/>
    <mergeCell ref="B62:C62"/>
    <mergeCell ref="B44:C44"/>
    <mergeCell ref="B43:I43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МРРБ &amp;R&amp;"Arial,Bold"Приложение 7</oddHeader>
    <oddFooter>&amp;Rстр. &amp;P от &amp;N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B1">
      <pane ySplit="2" topLeftCell="BM3" activePane="bottomLeft" state="frozen"/>
      <selection pane="topLeft" activeCell="E10" sqref="E10"/>
      <selection pane="bottomLeft" activeCell="E10" sqref="E10"/>
    </sheetView>
  </sheetViews>
  <sheetFormatPr defaultColWidth="9.140625" defaultRowHeight="12.75"/>
  <cols>
    <col min="1" max="1" width="0" style="48" hidden="1" customWidth="1"/>
    <col min="2" max="2" width="23.421875" style="72" bestFit="1" customWidth="1"/>
    <col min="3" max="3" width="78.28125" style="48" bestFit="1" customWidth="1"/>
    <col min="4" max="5" width="12.7109375" style="48" customWidth="1"/>
    <col min="6" max="6" width="13.140625" style="73" customWidth="1"/>
    <col min="7" max="7" width="17.421875" style="190" customWidth="1"/>
    <col min="8" max="8" width="25.28125" style="191" customWidth="1"/>
    <col min="9" max="16384" width="9.140625" style="48" customWidth="1"/>
  </cols>
  <sheetData>
    <row r="1" spans="1:8" s="39" customFormat="1" ht="27" customHeight="1" thickBot="1">
      <c r="A1" s="148"/>
      <c r="B1" s="296" t="s">
        <v>154</v>
      </c>
      <c r="C1" s="307" t="s">
        <v>155</v>
      </c>
      <c r="D1" s="303" t="s">
        <v>128</v>
      </c>
      <c r="E1" s="304"/>
      <c r="F1" s="304"/>
      <c r="G1" s="184" t="s">
        <v>129</v>
      </c>
      <c r="H1" s="324" t="s">
        <v>130</v>
      </c>
    </row>
    <row r="2" spans="1:8" s="39" customFormat="1" ht="27" customHeight="1" thickTop="1">
      <c r="A2" s="152"/>
      <c r="B2" s="260"/>
      <c r="C2" s="308"/>
      <c r="D2" s="149" t="s">
        <v>131</v>
      </c>
      <c r="E2" s="150" t="s">
        <v>132</v>
      </c>
      <c r="F2" s="150" t="s">
        <v>133</v>
      </c>
      <c r="G2" s="185"/>
      <c r="H2" s="325"/>
    </row>
    <row r="3" spans="1:8" s="39" customFormat="1" ht="15.75">
      <c r="A3" s="152"/>
      <c r="B3" s="256" t="s">
        <v>134</v>
      </c>
      <c r="C3" s="257"/>
      <c r="D3" s="257"/>
      <c r="E3" s="257"/>
      <c r="F3" s="257"/>
      <c r="G3" s="257"/>
      <c r="H3" s="257"/>
    </row>
    <row r="4" spans="1:8" ht="63">
      <c r="A4" s="61">
        <v>1</v>
      </c>
      <c r="B4" s="153" t="s">
        <v>249</v>
      </c>
      <c r="C4" s="186" t="s">
        <v>250</v>
      </c>
      <c r="D4" s="44">
        <v>0.003</v>
      </c>
      <c r="E4" s="44">
        <v>0.001</v>
      </c>
      <c r="F4" s="44">
        <v>0.004</v>
      </c>
      <c r="G4" s="155" t="s">
        <v>209</v>
      </c>
      <c r="H4" s="156" t="s">
        <v>251</v>
      </c>
    </row>
    <row r="5" spans="1:8" ht="63">
      <c r="A5" s="61">
        <v>1</v>
      </c>
      <c r="B5" s="43" t="s">
        <v>252</v>
      </c>
      <c r="C5" s="46" t="s">
        <v>253</v>
      </c>
      <c r="D5" s="44">
        <v>0.345</v>
      </c>
      <c r="E5" s="44">
        <v>0.115</v>
      </c>
      <c r="F5" s="45">
        <v>0.46</v>
      </c>
      <c r="G5" s="155" t="s">
        <v>224</v>
      </c>
      <c r="H5" s="121" t="s">
        <v>254</v>
      </c>
    </row>
    <row r="6" spans="1:8" ht="63">
      <c r="A6" s="61">
        <v>1</v>
      </c>
      <c r="B6" s="43" t="s">
        <v>252</v>
      </c>
      <c r="C6" s="46" t="s">
        <v>255</v>
      </c>
      <c r="D6" s="44">
        <v>0.555</v>
      </c>
      <c r="E6" s="44">
        <v>0.185</v>
      </c>
      <c r="F6" s="45">
        <v>0.74</v>
      </c>
      <c r="G6" s="155" t="s">
        <v>224</v>
      </c>
      <c r="H6" s="121" t="s">
        <v>254</v>
      </c>
    </row>
    <row r="7" spans="1:8" ht="15.75">
      <c r="A7" s="61"/>
      <c r="B7" s="309" t="s">
        <v>81</v>
      </c>
      <c r="C7" s="310"/>
      <c r="D7" s="50">
        <f>D4+D5+D6</f>
        <v>0.903</v>
      </c>
      <c r="E7" s="50">
        <f>E4+E5+E6</f>
        <v>0.301</v>
      </c>
      <c r="F7" s="50">
        <f>F4+F5+F6</f>
        <v>1.204</v>
      </c>
      <c r="G7" s="252"/>
      <c r="H7" s="323"/>
    </row>
    <row r="8" spans="1:8" ht="18.75" customHeight="1">
      <c r="A8" s="322" t="s">
        <v>138</v>
      </c>
      <c r="B8" s="245"/>
      <c r="C8" s="245"/>
      <c r="D8" s="245"/>
      <c r="E8" s="245"/>
      <c r="F8" s="245"/>
      <c r="G8" s="245"/>
      <c r="H8" s="245"/>
    </row>
    <row r="9" spans="1:8" s="54" customFormat="1" ht="49.5" customHeight="1">
      <c r="A9" s="51"/>
      <c r="B9" s="46" t="s">
        <v>256</v>
      </c>
      <c r="C9" s="46" t="s">
        <v>257</v>
      </c>
      <c r="D9" s="45">
        <v>0.3</v>
      </c>
      <c r="E9" s="45"/>
      <c r="F9" s="45">
        <v>0.3</v>
      </c>
      <c r="G9" s="117" t="s">
        <v>54</v>
      </c>
      <c r="H9" s="121" t="s">
        <v>251</v>
      </c>
    </row>
    <row r="10" spans="1:8" ht="63">
      <c r="A10" s="61"/>
      <c r="B10" s="187" t="s">
        <v>258</v>
      </c>
      <c r="C10" s="188" t="s">
        <v>259</v>
      </c>
      <c r="D10" s="44">
        <v>1.146</v>
      </c>
      <c r="E10" s="44">
        <v>0.382</v>
      </c>
      <c r="F10" s="44">
        <v>1.528</v>
      </c>
      <c r="G10" s="156" t="s">
        <v>198</v>
      </c>
      <c r="H10" s="156" t="s">
        <v>254</v>
      </c>
    </row>
    <row r="11" spans="1:8" s="39" customFormat="1" ht="62.25" customHeight="1">
      <c r="A11" s="164"/>
      <c r="B11" s="60" t="s">
        <v>260</v>
      </c>
      <c r="C11" s="46" t="s">
        <v>261</v>
      </c>
      <c r="D11" s="44">
        <v>1.419</v>
      </c>
      <c r="E11" s="44">
        <v>0.473</v>
      </c>
      <c r="F11" s="44">
        <v>1.892</v>
      </c>
      <c r="G11" s="117" t="s">
        <v>198</v>
      </c>
      <c r="H11" s="121" t="s">
        <v>254</v>
      </c>
    </row>
    <row r="12" spans="1:8" s="39" customFormat="1" ht="62.25" customHeight="1">
      <c r="A12" s="164"/>
      <c r="B12" s="60" t="s">
        <v>262</v>
      </c>
      <c r="C12" s="46" t="s">
        <v>263</v>
      </c>
      <c r="D12" s="44">
        <v>0.965</v>
      </c>
      <c r="E12" s="44">
        <v>0.322</v>
      </c>
      <c r="F12" s="44">
        <f>D12+E12</f>
        <v>1.287</v>
      </c>
      <c r="G12" s="117" t="s">
        <v>112</v>
      </c>
      <c r="H12" s="121" t="s">
        <v>254</v>
      </c>
    </row>
    <row r="13" spans="1:8" ht="15.75">
      <c r="A13" s="61"/>
      <c r="B13" s="309" t="s">
        <v>81</v>
      </c>
      <c r="C13" s="310"/>
      <c r="D13" s="50">
        <f>SUM(D9:D12)</f>
        <v>3.83</v>
      </c>
      <c r="E13" s="50">
        <f>SUM(E9:E12)</f>
        <v>1.177</v>
      </c>
      <c r="F13" s="50">
        <f>SUM(F9:F12)</f>
        <v>5.007</v>
      </c>
      <c r="G13" s="311"/>
      <c r="H13" s="312"/>
    </row>
    <row r="14" spans="1:8" ht="15.75">
      <c r="A14" s="61"/>
      <c r="B14" s="69" t="s">
        <v>146</v>
      </c>
      <c r="C14" s="69" t="s">
        <v>189</v>
      </c>
      <c r="D14" s="313"/>
      <c r="E14" s="313"/>
      <c r="F14" s="313"/>
      <c r="G14" s="299"/>
      <c r="H14" s="300"/>
    </row>
    <row r="15" spans="1:8" ht="16.5" thickBot="1">
      <c r="A15" s="159"/>
      <c r="B15" s="71">
        <v>7</v>
      </c>
      <c r="C15" s="71"/>
      <c r="D15" s="314"/>
      <c r="E15" s="314"/>
      <c r="F15" s="314"/>
      <c r="G15" s="301"/>
      <c r="H15" s="302"/>
    </row>
    <row r="17" ht="12.75">
      <c r="E17" s="189"/>
    </row>
  </sheetData>
  <mergeCells count="14">
    <mergeCell ref="C1:C2"/>
    <mergeCell ref="B3:H3"/>
    <mergeCell ref="B1:B2"/>
    <mergeCell ref="D1:F1"/>
    <mergeCell ref="H1:H2"/>
    <mergeCell ref="A8:H8"/>
    <mergeCell ref="B7:C7"/>
    <mergeCell ref="G7:H7"/>
    <mergeCell ref="B13:C13"/>
    <mergeCell ref="G13:H13"/>
    <mergeCell ref="G14:H15"/>
    <mergeCell ref="F14:F15"/>
    <mergeCell ref="E14:E15"/>
    <mergeCell ref="D14:D15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B1">
      <pane ySplit="2" topLeftCell="BM3" activePane="bottomLeft" state="frozen"/>
      <selection pane="topLeft" activeCell="E10" sqref="E10"/>
      <selection pane="bottomLeft" activeCell="E10" sqref="E10"/>
    </sheetView>
  </sheetViews>
  <sheetFormatPr defaultColWidth="9.140625" defaultRowHeight="12.75"/>
  <cols>
    <col min="1" max="1" width="0" style="48" hidden="1" customWidth="1"/>
    <col min="2" max="2" width="23.421875" style="72" bestFit="1" customWidth="1"/>
    <col min="3" max="3" width="78.28125" style="48" bestFit="1" customWidth="1"/>
    <col min="4" max="5" width="12.7109375" style="48" customWidth="1"/>
    <col min="6" max="6" width="13.140625" style="73" customWidth="1"/>
    <col min="7" max="7" width="17.421875" style="48" customWidth="1"/>
    <col min="8" max="8" width="25.28125" style="74" customWidth="1"/>
    <col min="9" max="16384" width="9.140625" style="48" customWidth="1"/>
  </cols>
  <sheetData>
    <row r="1" spans="1:8" s="39" customFormat="1" ht="27" customHeight="1" thickBot="1">
      <c r="A1" s="192"/>
      <c r="B1" s="329" t="s">
        <v>154</v>
      </c>
      <c r="C1" s="327" t="s">
        <v>155</v>
      </c>
      <c r="D1" s="331" t="s">
        <v>128</v>
      </c>
      <c r="E1" s="332"/>
      <c r="F1" s="332"/>
      <c r="G1" s="195" t="s">
        <v>129</v>
      </c>
      <c r="H1" s="333" t="s">
        <v>130</v>
      </c>
    </row>
    <row r="2" spans="1:8" s="39" customFormat="1" ht="27" customHeight="1" thickTop="1">
      <c r="A2" s="196"/>
      <c r="B2" s="330"/>
      <c r="C2" s="328"/>
      <c r="D2" s="193" t="s">
        <v>131</v>
      </c>
      <c r="E2" s="194" t="s">
        <v>132</v>
      </c>
      <c r="F2" s="194" t="s">
        <v>133</v>
      </c>
      <c r="G2" s="197"/>
      <c r="H2" s="334"/>
    </row>
    <row r="3" spans="1:8" s="39" customFormat="1" ht="19.5" customHeight="1">
      <c r="A3" s="152"/>
      <c r="B3" s="256" t="s">
        <v>134</v>
      </c>
      <c r="C3" s="257"/>
      <c r="D3" s="257"/>
      <c r="E3" s="257"/>
      <c r="F3" s="257"/>
      <c r="G3" s="257"/>
      <c r="H3" s="257"/>
    </row>
    <row r="4" spans="1:8" ht="15.75">
      <c r="A4" s="61"/>
      <c r="B4" s="153"/>
      <c r="C4" s="46"/>
      <c r="D4" s="163"/>
      <c r="E4" s="163"/>
      <c r="F4" s="163"/>
      <c r="G4" s="198"/>
      <c r="H4" s="121"/>
    </row>
    <row r="5" spans="1:8" ht="19.5" customHeight="1">
      <c r="A5" s="61"/>
      <c r="B5" s="309" t="s">
        <v>81</v>
      </c>
      <c r="C5" s="310"/>
      <c r="D5" s="50">
        <f>SUM(D4:D4)</f>
        <v>0</v>
      </c>
      <c r="E5" s="50">
        <f>SUM(E4:E4)</f>
        <v>0</v>
      </c>
      <c r="F5" s="50">
        <f>SUM(F4:F4)</f>
        <v>0</v>
      </c>
      <c r="G5" s="252"/>
      <c r="H5" s="323"/>
    </row>
    <row r="6" spans="1:8" ht="20.25" customHeight="1">
      <c r="A6" s="256" t="s">
        <v>138</v>
      </c>
      <c r="B6" s="257"/>
      <c r="C6" s="257"/>
      <c r="D6" s="257"/>
      <c r="E6" s="257"/>
      <c r="F6" s="257"/>
      <c r="G6" s="257"/>
      <c r="H6" s="257"/>
    </row>
    <row r="7" spans="1:8" ht="54" customHeight="1">
      <c r="A7" s="61">
        <v>1</v>
      </c>
      <c r="B7" s="153" t="s">
        <v>264</v>
      </c>
      <c r="C7" s="46" t="s">
        <v>265</v>
      </c>
      <c r="D7" s="163">
        <v>5.916</v>
      </c>
      <c r="E7" s="163">
        <v>1.972</v>
      </c>
      <c r="F7" s="163">
        <v>7.888</v>
      </c>
      <c r="G7" s="199" t="s">
        <v>150</v>
      </c>
      <c r="H7" s="121" t="s">
        <v>266</v>
      </c>
    </row>
    <row r="8" spans="1:8" ht="51.75" customHeight="1">
      <c r="A8" s="61"/>
      <c r="B8" s="200" t="s">
        <v>267</v>
      </c>
      <c r="C8" s="46" t="s">
        <v>268</v>
      </c>
      <c r="D8" s="163">
        <v>0.516</v>
      </c>
      <c r="E8" s="163">
        <v>0.172</v>
      </c>
      <c r="F8" s="163">
        <v>0.688</v>
      </c>
      <c r="G8" s="117" t="s">
        <v>150</v>
      </c>
      <c r="H8" s="121" t="s">
        <v>266</v>
      </c>
    </row>
    <row r="9" spans="1:8" ht="66.75" customHeight="1">
      <c r="A9" s="61"/>
      <c r="B9" s="200" t="s">
        <v>269</v>
      </c>
      <c r="C9" s="46" t="s">
        <v>270</v>
      </c>
      <c r="D9" s="163">
        <v>0.708</v>
      </c>
      <c r="E9" s="163">
        <v>0.236</v>
      </c>
      <c r="F9" s="163">
        <v>0.944</v>
      </c>
      <c r="G9" s="121" t="s">
        <v>150</v>
      </c>
      <c r="H9" s="121" t="s">
        <v>266</v>
      </c>
    </row>
    <row r="10" spans="1:8" ht="53.25" customHeight="1">
      <c r="A10" s="61"/>
      <c r="B10" s="60" t="s">
        <v>271</v>
      </c>
      <c r="C10" s="47" t="s">
        <v>272</v>
      </c>
      <c r="D10" s="163">
        <v>0.795</v>
      </c>
      <c r="E10" s="163">
        <v>0.265</v>
      </c>
      <c r="F10" s="163">
        <v>1.06</v>
      </c>
      <c r="G10" s="121" t="s">
        <v>150</v>
      </c>
      <c r="H10" s="121" t="s">
        <v>273</v>
      </c>
    </row>
    <row r="11" spans="1:8" ht="69.75" customHeight="1">
      <c r="A11" s="61"/>
      <c r="B11" s="60" t="s">
        <v>271</v>
      </c>
      <c r="C11" s="47" t="s">
        <v>274</v>
      </c>
      <c r="D11" s="163">
        <v>0.405</v>
      </c>
      <c r="E11" s="163">
        <v>0.135</v>
      </c>
      <c r="F11" s="163">
        <v>0.54</v>
      </c>
      <c r="G11" s="121" t="s">
        <v>54</v>
      </c>
      <c r="H11" s="121" t="s">
        <v>275</v>
      </c>
    </row>
    <row r="12" spans="1:8" ht="21.75" customHeight="1">
      <c r="A12" s="61"/>
      <c r="B12" s="309" t="s">
        <v>81</v>
      </c>
      <c r="C12" s="310"/>
      <c r="D12" s="50">
        <f>SUM(D7:D11)</f>
        <v>8.34</v>
      </c>
      <c r="E12" s="50">
        <f>SUM(E7:E11)</f>
        <v>2.7800000000000002</v>
      </c>
      <c r="F12" s="50">
        <f>SUM(F7:F11)</f>
        <v>11.120000000000001</v>
      </c>
      <c r="G12" s="311"/>
      <c r="H12" s="312"/>
    </row>
    <row r="13" spans="1:8" s="39" customFormat="1" ht="18.75" customHeight="1">
      <c r="A13" s="241" t="s">
        <v>276</v>
      </c>
      <c r="B13" s="242"/>
      <c r="C13" s="242"/>
      <c r="D13" s="242"/>
      <c r="E13" s="242"/>
      <c r="F13" s="242"/>
      <c r="G13" s="242"/>
      <c r="H13" s="242"/>
    </row>
    <row r="14" spans="1:8" s="39" customFormat="1" ht="15.75">
      <c r="A14" s="164"/>
      <c r="B14" s="60"/>
      <c r="C14" s="46"/>
      <c r="D14" s="44"/>
      <c r="E14" s="44"/>
      <c r="F14" s="44"/>
      <c r="G14" s="201"/>
      <c r="H14" s="121"/>
    </row>
    <row r="15" spans="1:8" ht="15.75">
      <c r="A15" s="61"/>
      <c r="B15" s="309" t="s">
        <v>81</v>
      </c>
      <c r="C15" s="310"/>
      <c r="D15" s="50">
        <f>SUM(D14:D14)</f>
        <v>0</v>
      </c>
      <c r="E15" s="50">
        <f>SUM(E14:E14)</f>
        <v>0</v>
      </c>
      <c r="F15" s="50">
        <f>SUM(F14:F14)</f>
        <v>0</v>
      </c>
      <c r="G15" s="326"/>
      <c r="H15" s="326"/>
    </row>
    <row r="16" spans="1:8" ht="19.5" customHeight="1">
      <c r="A16" s="61"/>
      <c r="B16" s="69" t="s">
        <v>146</v>
      </c>
      <c r="C16" s="69" t="s">
        <v>189</v>
      </c>
      <c r="D16" s="313">
        <v>8.34</v>
      </c>
      <c r="E16" s="313">
        <v>2.78</v>
      </c>
      <c r="F16" s="313">
        <v>11.12</v>
      </c>
      <c r="G16" s="299"/>
      <c r="H16" s="300"/>
    </row>
    <row r="17" spans="1:8" ht="20.25" customHeight="1" thickBot="1">
      <c r="A17" s="159"/>
      <c r="B17" s="202">
        <v>5</v>
      </c>
      <c r="C17" s="71"/>
      <c r="D17" s="314"/>
      <c r="E17" s="314"/>
      <c r="F17" s="314"/>
      <c r="G17" s="301"/>
      <c r="H17" s="302"/>
    </row>
  </sheetData>
  <mergeCells count="17">
    <mergeCell ref="C1:C2"/>
    <mergeCell ref="B3:H3"/>
    <mergeCell ref="B1:B2"/>
    <mergeCell ref="D1:F1"/>
    <mergeCell ref="H1:H2"/>
    <mergeCell ref="A13:H13"/>
    <mergeCell ref="A6:H6"/>
    <mergeCell ref="B5:C5"/>
    <mergeCell ref="G5:H5"/>
    <mergeCell ref="B12:C12"/>
    <mergeCell ref="G12:H12"/>
    <mergeCell ref="B15:C15"/>
    <mergeCell ref="G15:H15"/>
    <mergeCell ref="G16:H17"/>
    <mergeCell ref="F16:F17"/>
    <mergeCell ref="E16:E17"/>
    <mergeCell ref="D16:D17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C16">
      <selection activeCell="B10" sqref="B10:I10"/>
    </sheetView>
  </sheetViews>
  <sheetFormatPr defaultColWidth="9.140625" defaultRowHeight="12.75"/>
  <cols>
    <col min="1" max="1" width="10.00390625" style="1" hidden="1" customWidth="1"/>
    <col min="2" max="2" width="39.28125" style="14" customWidth="1"/>
    <col min="3" max="3" width="128.421875" style="5" customWidth="1"/>
    <col min="4" max="4" width="23.140625" style="6" customWidth="1"/>
    <col min="5" max="5" width="23.00390625" style="6" customWidth="1"/>
    <col min="6" max="6" width="28.421875" style="6" customWidth="1"/>
    <col min="7" max="7" width="19.140625" style="6" hidden="1" customWidth="1"/>
    <col min="8" max="8" width="21.00390625" style="6" hidden="1" customWidth="1"/>
    <col min="9" max="9" width="19.8515625" style="6" hidden="1" customWidth="1"/>
    <col min="10" max="11" width="18.00390625" style="2" hidden="1" customWidth="1"/>
    <col min="12" max="12" width="15.140625" style="2" bestFit="1" customWidth="1"/>
    <col min="13" max="13" width="16.57421875" style="2" bestFit="1" customWidth="1"/>
    <col min="14" max="16384" width="9.140625" style="2" customWidth="1"/>
  </cols>
  <sheetData>
    <row r="1" spans="1:11" s="3" customFormat="1" ht="20.25" customHeight="1">
      <c r="A1" s="1"/>
      <c r="B1" s="233" t="s">
        <v>83</v>
      </c>
      <c r="C1" s="233"/>
      <c r="D1" s="233" t="s">
        <v>45</v>
      </c>
      <c r="E1" s="233"/>
      <c r="F1" s="233"/>
      <c r="G1" s="233" t="s">
        <v>46</v>
      </c>
      <c r="H1" s="233"/>
      <c r="I1" s="233"/>
      <c r="J1" s="235" t="s">
        <v>12</v>
      </c>
      <c r="K1" s="236"/>
    </row>
    <row r="2" spans="1:11" s="3" customFormat="1" ht="15.75" customHeight="1">
      <c r="A2" s="1"/>
      <c r="B2" s="233"/>
      <c r="C2" s="233"/>
      <c r="D2" s="234"/>
      <c r="E2" s="234"/>
      <c r="F2" s="234"/>
      <c r="G2" s="234"/>
      <c r="H2" s="234"/>
      <c r="I2" s="234"/>
      <c r="J2" s="237"/>
      <c r="K2" s="238"/>
    </row>
    <row r="3" spans="1:11" s="3" customFormat="1" ht="41.25" customHeight="1">
      <c r="A3" s="1"/>
      <c r="B3" s="233"/>
      <c r="C3" s="233"/>
      <c r="D3" s="20" t="s">
        <v>47</v>
      </c>
      <c r="E3" s="21" t="s">
        <v>48</v>
      </c>
      <c r="F3" s="20" t="s">
        <v>49</v>
      </c>
      <c r="G3" s="20" t="s">
        <v>47</v>
      </c>
      <c r="H3" s="21" t="s">
        <v>48</v>
      </c>
      <c r="I3" s="20" t="s">
        <v>49</v>
      </c>
      <c r="J3" s="239"/>
      <c r="K3" s="240"/>
    </row>
    <row r="4" spans="2:9" ht="6.75" customHeight="1">
      <c r="B4" s="228"/>
      <c r="C4" s="228"/>
      <c r="D4" s="228"/>
      <c r="E4" s="228"/>
      <c r="F4" s="228"/>
      <c r="G4" s="228"/>
      <c r="H4" s="228"/>
      <c r="I4" s="228"/>
    </row>
    <row r="5" spans="2:9" ht="15" customHeight="1">
      <c r="B5" s="212" t="s">
        <v>88</v>
      </c>
      <c r="C5" s="212"/>
      <c r="D5" s="22"/>
      <c r="E5" s="22"/>
      <c r="F5" s="22"/>
      <c r="G5" s="22"/>
      <c r="H5" s="22"/>
      <c r="I5" s="22"/>
    </row>
    <row r="6" spans="2:11" ht="18">
      <c r="B6" s="9" t="s">
        <v>89</v>
      </c>
      <c r="C6" s="26" t="s">
        <v>90</v>
      </c>
      <c r="D6" s="15">
        <f>D7+D8</f>
        <v>11100000</v>
      </c>
      <c r="E6" s="15">
        <f>E7+E8</f>
        <v>3700000</v>
      </c>
      <c r="F6" s="15">
        <f>F7+F8</f>
        <v>14800000</v>
      </c>
      <c r="G6" s="15" t="e">
        <f>#REF!+G8</f>
        <v>#REF!</v>
      </c>
      <c r="H6" s="15" t="e">
        <f>#REF!+H8</f>
        <v>#REF!</v>
      </c>
      <c r="I6" s="15" t="e">
        <f>#REF!+I8</f>
        <v>#REF!</v>
      </c>
      <c r="J6" s="27"/>
      <c r="K6" s="28"/>
    </row>
    <row r="7" spans="2:11" ht="18.75" customHeight="1">
      <c r="B7" s="29" t="s">
        <v>91</v>
      </c>
      <c r="C7" s="12" t="s">
        <v>92</v>
      </c>
      <c r="D7" s="16">
        <v>975000</v>
      </c>
      <c r="E7" s="16">
        <v>325000</v>
      </c>
      <c r="F7" s="16">
        <f>D7+E7</f>
        <v>1300000</v>
      </c>
      <c r="G7" s="16"/>
      <c r="H7" s="16"/>
      <c r="I7" s="16"/>
      <c r="J7" s="30"/>
      <c r="K7" s="31"/>
    </row>
    <row r="8" spans="2:11" ht="17.25" customHeight="1">
      <c r="B8" s="29" t="s">
        <v>93</v>
      </c>
      <c r="C8" s="32" t="s">
        <v>50</v>
      </c>
      <c r="D8" s="16">
        <v>10125000</v>
      </c>
      <c r="E8" s="16">
        <v>3375000</v>
      </c>
      <c r="F8" s="16">
        <f>D8+E8</f>
        <v>13500000</v>
      </c>
      <c r="G8" s="16"/>
      <c r="H8" s="16"/>
      <c r="I8" s="16">
        <f>G8+H8</f>
        <v>0</v>
      </c>
      <c r="J8" s="30"/>
      <c r="K8" s="31"/>
    </row>
    <row r="9" spans="2:11" ht="18" customHeight="1">
      <c r="B9" s="215" t="s">
        <v>94</v>
      </c>
      <c r="C9" s="215"/>
      <c r="D9" s="23">
        <f>D6</f>
        <v>11100000</v>
      </c>
      <c r="E9" s="23">
        <f>E6</f>
        <v>3700000</v>
      </c>
      <c r="F9" s="23">
        <f>F6</f>
        <v>14800000</v>
      </c>
      <c r="G9" s="15" t="e">
        <f>#REF!+G8</f>
        <v>#REF!</v>
      </c>
      <c r="H9" s="15" t="e">
        <f>#REF!+H8</f>
        <v>#REF!</v>
      </c>
      <c r="I9" s="15" t="e">
        <f>#REF!+I8</f>
        <v>#REF!</v>
      </c>
      <c r="J9" s="27"/>
      <c r="K9" s="28"/>
    </row>
    <row r="10" spans="2:9" ht="6.75" customHeight="1">
      <c r="B10" s="228"/>
      <c r="C10" s="228"/>
      <c r="D10" s="228"/>
      <c r="E10" s="228"/>
      <c r="F10" s="228"/>
      <c r="G10" s="228"/>
      <c r="H10" s="228"/>
      <c r="I10" s="228"/>
    </row>
    <row r="11" spans="2:9" ht="15" customHeight="1">
      <c r="B11" s="212" t="s">
        <v>95</v>
      </c>
      <c r="C11" s="212"/>
      <c r="D11" s="22"/>
      <c r="E11" s="22"/>
      <c r="F11" s="22"/>
      <c r="G11" s="22"/>
      <c r="H11" s="22"/>
      <c r="I11" s="22"/>
    </row>
    <row r="12" spans="1:11" ht="18.75" customHeight="1">
      <c r="A12" s="1">
        <v>8</v>
      </c>
      <c r="B12" s="9" t="s">
        <v>96</v>
      </c>
      <c r="C12" s="9" t="s">
        <v>97</v>
      </c>
      <c r="D12" s="17">
        <f aca="true" t="shared" si="0" ref="D12:I12">D13+D14</f>
        <v>4500000</v>
      </c>
      <c r="E12" s="17">
        <f t="shared" si="0"/>
        <v>1500000</v>
      </c>
      <c r="F12" s="17">
        <f t="shared" si="0"/>
        <v>6000000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220" t="s">
        <v>6</v>
      </c>
      <c r="K12" s="221"/>
    </row>
    <row r="13" spans="2:11" ht="17.25" customHeight="1">
      <c r="B13" s="11" t="s">
        <v>98</v>
      </c>
      <c r="C13" s="12" t="s">
        <v>50</v>
      </c>
      <c r="D13" s="16">
        <v>4120000</v>
      </c>
      <c r="E13" s="16">
        <v>1380000</v>
      </c>
      <c r="F13" s="18">
        <f>D13+E13</f>
        <v>5500000</v>
      </c>
      <c r="G13" s="16"/>
      <c r="H13" s="16"/>
      <c r="I13" s="18">
        <f>G13+H13</f>
        <v>0</v>
      </c>
      <c r="J13" s="222"/>
      <c r="K13" s="223"/>
    </row>
    <row r="14" spans="2:11" ht="17.25" customHeight="1">
      <c r="B14" s="11" t="s">
        <v>99</v>
      </c>
      <c r="C14" s="12" t="s">
        <v>92</v>
      </c>
      <c r="D14" s="16">
        <v>380000</v>
      </c>
      <c r="E14" s="16">
        <v>120000</v>
      </c>
      <c r="F14" s="18">
        <f>D14+E14</f>
        <v>500000</v>
      </c>
      <c r="G14" s="16"/>
      <c r="H14" s="16"/>
      <c r="I14" s="18">
        <f>G14+H14</f>
        <v>0</v>
      </c>
      <c r="J14" s="222"/>
      <c r="K14" s="223"/>
    </row>
    <row r="15" spans="2:11" ht="19.5" customHeight="1">
      <c r="B15" s="9" t="s">
        <v>30</v>
      </c>
      <c r="C15" s="9" t="s">
        <v>58</v>
      </c>
      <c r="D15" s="17">
        <f>D16+D17</f>
        <v>400000</v>
      </c>
      <c r="E15" s="17">
        <f>E16+E17</f>
        <v>20000</v>
      </c>
      <c r="F15" s="17">
        <f>F16+F17</f>
        <v>420000</v>
      </c>
      <c r="G15" s="17" t="e">
        <f>#REF!+G16+G17</f>
        <v>#REF!</v>
      </c>
      <c r="H15" s="17" t="e">
        <f>#REF!+H16+H17</f>
        <v>#REF!</v>
      </c>
      <c r="I15" s="17" t="e">
        <f>#REF!+I16+I17</f>
        <v>#REF!</v>
      </c>
      <c r="J15" s="224" t="s">
        <v>1</v>
      </c>
      <c r="K15" s="225"/>
    </row>
    <row r="16" spans="2:11" ht="17.25" customHeight="1">
      <c r="B16" s="11" t="s">
        <v>100</v>
      </c>
      <c r="C16" s="10" t="s">
        <v>101</v>
      </c>
      <c r="D16" s="16">
        <v>340000</v>
      </c>
      <c r="E16" s="16">
        <v>0</v>
      </c>
      <c r="F16" s="18">
        <f>D16+E16</f>
        <v>340000</v>
      </c>
      <c r="G16" s="16"/>
      <c r="H16" s="16"/>
      <c r="I16" s="18">
        <f>G16+H16</f>
        <v>0</v>
      </c>
      <c r="J16" s="222"/>
      <c r="K16" s="223"/>
    </row>
    <row r="17" spans="2:11" ht="17.25" customHeight="1">
      <c r="B17" s="11" t="s">
        <v>102</v>
      </c>
      <c r="C17" s="10" t="s">
        <v>103</v>
      </c>
      <c r="D17" s="16">
        <v>60000</v>
      </c>
      <c r="E17" s="16">
        <v>20000</v>
      </c>
      <c r="F17" s="18">
        <f>D17+E17</f>
        <v>80000</v>
      </c>
      <c r="G17" s="16"/>
      <c r="H17" s="16"/>
      <c r="I17" s="18">
        <f>G17+H17</f>
        <v>0</v>
      </c>
      <c r="J17" s="222"/>
      <c r="K17" s="223"/>
    </row>
    <row r="18" spans="2:11" ht="18" customHeight="1">
      <c r="B18" s="215" t="s">
        <v>56</v>
      </c>
      <c r="C18" s="215"/>
      <c r="D18" s="23">
        <f>D12+D15</f>
        <v>4900000</v>
      </c>
      <c r="E18" s="23">
        <f>E12+E15</f>
        <v>1520000</v>
      </c>
      <c r="F18" s="23">
        <f>F12+F15</f>
        <v>6420000</v>
      </c>
      <c r="G18" s="15" t="e">
        <f>G12+#REF!+#REF!+G15</f>
        <v>#REF!</v>
      </c>
      <c r="H18" s="15" t="e">
        <f>#REF!+H12+H15</f>
        <v>#REF!</v>
      </c>
      <c r="I18" s="15" t="e">
        <f>I12+#REF!+#REF!+I15</f>
        <v>#REF!</v>
      </c>
      <c r="J18" s="217"/>
      <c r="K18" s="218"/>
    </row>
    <row r="19" spans="2:9" ht="6.75" customHeight="1">
      <c r="B19" s="216"/>
      <c r="C19" s="216"/>
      <c r="D19" s="216"/>
      <c r="E19" s="216"/>
      <c r="F19" s="216"/>
      <c r="G19" s="216"/>
      <c r="H19" s="216"/>
      <c r="I19" s="216"/>
    </row>
    <row r="20" spans="2:9" ht="15" customHeight="1">
      <c r="B20" s="212" t="s">
        <v>84</v>
      </c>
      <c r="C20" s="212"/>
      <c r="D20" s="22"/>
      <c r="E20" s="22"/>
      <c r="F20" s="22"/>
      <c r="G20" s="22"/>
      <c r="H20" s="22"/>
      <c r="I20" s="22"/>
    </row>
    <row r="21" spans="1:11" ht="36" customHeight="1">
      <c r="A21" s="1">
        <v>8</v>
      </c>
      <c r="B21" s="9" t="s">
        <v>104</v>
      </c>
      <c r="C21" s="9" t="s">
        <v>105</v>
      </c>
      <c r="D21" s="15">
        <f aca="true" t="shared" si="1" ref="D21:I21">D22+D23</f>
        <v>5400000</v>
      </c>
      <c r="E21" s="15">
        <f t="shared" si="1"/>
        <v>1800000</v>
      </c>
      <c r="F21" s="15">
        <f t="shared" si="1"/>
        <v>7200000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220" t="s">
        <v>4</v>
      </c>
      <c r="K21" s="209"/>
    </row>
    <row r="22" spans="2:11" ht="17.25" customHeight="1">
      <c r="B22" s="11" t="s">
        <v>106</v>
      </c>
      <c r="C22" s="12" t="s">
        <v>50</v>
      </c>
      <c r="D22" s="16">
        <v>4950000</v>
      </c>
      <c r="E22" s="16">
        <v>1650000</v>
      </c>
      <c r="F22" s="18">
        <f>D22+E22</f>
        <v>6600000</v>
      </c>
      <c r="G22" s="16"/>
      <c r="H22" s="16"/>
      <c r="I22" s="18">
        <f>G22+H22</f>
        <v>0</v>
      </c>
      <c r="J22" s="208"/>
      <c r="K22" s="209"/>
    </row>
    <row r="23" spans="2:11" ht="17.25" customHeight="1">
      <c r="B23" s="11" t="s">
        <v>107</v>
      </c>
      <c r="C23" s="12" t="s">
        <v>92</v>
      </c>
      <c r="D23" s="16">
        <v>450000</v>
      </c>
      <c r="E23" s="16">
        <v>150000</v>
      </c>
      <c r="F23" s="18">
        <f>D23+E23</f>
        <v>600000</v>
      </c>
      <c r="G23" s="16"/>
      <c r="H23" s="16"/>
      <c r="I23" s="18">
        <f>G23+H23</f>
        <v>0</v>
      </c>
      <c r="J23" s="208"/>
      <c r="K23" s="209"/>
    </row>
    <row r="24" spans="1:11" ht="39" customHeight="1">
      <c r="A24" s="1">
        <v>10</v>
      </c>
      <c r="B24" s="9" t="s">
        <v>108</v>
      </c>
      <c r="C24" s="9" t="s">
        <v>109</v>
      </c>
      <c r="D24" s="15">
        <f aca="true" t="shared" si="2" ref="D24:I24">D25+D26</f>
        <v>1700000</v>
      </c>
      <c r="E24" s="15">
        <f t="shared" si="2"/>
        <v>300000</v>
      </c>
      <c r="F24" s="15">
        <f t="shared" si="2"/>
        <v>2000000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220" t="s">
        <v>6</v>
      </c>
      <c r="K24" s="221"/>
    </row>
    <row r="25" spans="2:11" ht="16.5" customHeight="1">
      <c r="B25" s="11" t="s">
        <v>110</v>
      </c>
      <c r="C25" s="10" t="s">
        <v>67</v>
      </c>
      <c r="D25" s="16">
        <v>800000</v>
      </c>
      <c r="E25" s="16">
        <v>0</v>
      </c>
      <c r="F25" s="16">
        <f>D25+E25</f>
        <v>800000</v>
      </c>
      <c r="G25" s="16"/>
      <c r="H25" s="16"/>
      <c r="I25" s="16">
        <f>G25+H25</f>
        <v>0</v>
      </c>
      <c r="J25" s="226"/>
      <c r="K25" s="227"/>
    </row>
    <row r="26" spans="2:11" ht="16.5" customHeight="1">
      <c r="B26" s="11" t="s">
        <v>111</v>
      </c>
      <c r="C26" s="12" t="s">
        <v>112</v>
      </c>
      <c r="D26" s="16">
        <v>900000</v>
      </c>
      <c r="E26" s="16">
        <v>300000</v>
      </c>
      <c r="F26" s="16">
        <f>D26+E26</f>
        <v>1200000</v>
      </c>
      <c r="G26" s="16"/>
      <c r="H26" s="16"/>
      <c r="I26" s="16">
        <f>G26+H26</f>
        <v>0</v>
      </c>
      <c r="J26" s="226"/>
      <c r="K26" s="227"/>
    </row>
    <row r="27" spans="1:11" ht="39.75" customHeight="1">
      <c r="A27" s="1">
        <v>10</v>
      </c>
      <c r="B27" s="9" t="s">
        <v>113</v>
      </c>
      <c r="C27" s="9" t="s">
        <v>114</v>
      </c>
      <c r="D27" s="15">
        <f aca="true" t="shared" si="3" ref="D27:I27">D28+D29+D30</f>
        <v>2820000</v>
      </c>
      <c r="E27" s="15">
        <f t="shared" si="3"/>
        <v>940000</v>
      </c>
      <c r="F27" s="15">
        <f t="shared" si="3"/>
        <v>3760000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224" t="s">
        <v>5</v>
      </c>
      <c r="K27" s="225"/>
    </row>
    <row r="28" spans="2:11" ht="16.5" customHeight="1">
      <c r="B28" s="11" t="s">
        <v>115</v>
      </c>
      <c r="C28" s="12" t="s">
        <v>92</v>
      </c>
      <c r="D28" s="16">
        <v>300000</v>
      </c>
      <c r="E28" s="16">
        <v>100000</v>
      </c>
      <c r="F28" s="18">
        <f>D28+E28</f>
        <v>400000</v>
      </c>
      <c r="G28" s="16"/>
      <c r="H28" s="16"/>
      <c r="I28" s="18">
        <f>G28+H28</f>
        <v>0</v>
      </c>
      <c r="J28" s="224"/>
      <c r="K28" s="225"/>
    </row>
    <row r="29" spans="2:11" ht="16.5" customHeight="1">
      <c r="B29" s="11" t="s">
        <v>116</v>
      </c>
      <c r="C29" s="12" t="s">
        <v>50</v>
      </c>
      <c r="D29" s="16">
        <v>2400000</v>
      </c>
      <c r="E29" s="16">
        <v>800000</v>
      </c>
      <c r="F29" s="18">
        <f>D29+E29</f>
        <v>3200000</v>
      </c>
      <c r="G29" s="16"/>
      <c r="H29" s="16"/>
      <c r="I29" s="18">
        <f>G29+H29</f>
        <v>0</v>
      </c>
      <c r="J29" s="226"/>
      <c r="K29" s="227"/>
    </row>
    <row r="30" spans="2:11" ht="16.5" customHeight="1">
      <c r="B30" s="11" t="s">
        <v>117</v>
      </c>
      <c r="C30" s="12" t="s">
        <v>112</v>
      </c>
      <c r="D30" s="16">
        <v>120000</v>
      </c>
      <c r="E30" s="16">
        <v>40000</v>
      </c>
      <c r="F30" s="18">
        <f>D30+E30</f>
        <v>160000</v>
      </c>
      <c r="G30" s="16"/>
      <c r="H30" s="16"/>
      <c r="I30" s="18">
        <f>G30+H30</f>
        <v>0</v>
      </c>
      <c r="J30" s="226"/>
      <c r="K30" s="227"/>
    </row>
    <row r="31" spans="2:11" ht="21.75" customHeight="1">
      <c r="B31" s="9" t="s">
        <v>118</v>
      </c>
      <c r="C31" s="9" t="s">
        <v>119</v>
      </c>
      <c r="D31" s="17">
        <f aca="true" t="shared" si="4" ref="D31:I31">D32+D33+D34+D35</f>
        <v>2450000</v>
      </c>
      <c r="E31" s="17">
        <f t="shared" si="4"/>
        <v>780000</v>
      </c>
      <c r="F31" s="17">
        <f>F32+F33+F34+F35</f>
        <v>3230000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224" t="s">
        <v>6</v>
      </c>
      <c r="K31" s="225"/>
    </row>
    <row r="32" spans="2:11" ht="17.25" customHeight="1">
      <c r="B32" s="11" t="s">
        <v>120</v>
      </c>
      <c r="C32" s="12" t="s">
        <v>92</v>
      </c>
      <c r="D32" s="16">
        <v>300000</v>
      </c>
      <c r="E32" s="16">
        <v>100000</v>
      </c>
      <c r="F32" s="18">
        <f>D32+E32</f>
        <v>400000</v>
      </c>
      <c r="G32" s="16"/>
      <c r="H32" s="16"/>
      <c r="I32" s="18">
        <f>G32+H32</f>
        <v>0</v>
      </c>
      <c r="J32" s="222"/>
      <c r="K32" s="223"/>
    </row>
    <row r="33" spans="2:11" ht="17.25" customHeight="1">
      <c r="B33" s="11" t="s">
        <v>121</v>
      </c>
      <c r="C33" s="12" t="s">
        <v>50</v>
      </c>
      <c r="D33" s="16">
        <v>1800000</v>
      </c>
      <c r="E33" s="16">
        <v>600000</v>
      </c>
      <c r="F33" s="18">
        <f>D33+E33</f>
        <v>2400000</v>
      </c>
      <c r="G33" s="16"/>
      <c r="H33" s="16"/>
      <c r="I33" s="18">
        <f>G33+H33</f>
        <v>0</v>
      </c>
      <c r="J33" s="222"/>
      <c r="K33" s="223"/>
    </row>
    <row r="34" spans="2:11" ht="17.25" customHeight="1">
      <c r="B34" s="11" t="s">
        <v>122</v>
      </c>
      <c r="C34" s="12" t="s">
        <v>112</v>
      </c>
      <c r="D34" s="16">
        <v>240000</v>
      </c>
      <c r="E34" s="16">
        <v>80000</v>
      </c>
      <c r="F34" s="18">
        <f>D34+E34</f>
        <v>320000</v>
      </c>
      <c r="G34" s="16"/>
      <c r="H34" s="16"/>
      <c r="I34" s="18">
        <f>G34+H34</f>
        <v>0</v>
      </c>
      <c r="J34" s="222"/>
      <c r="K34" s="223"/>
    </row>
    <row r="35" spans="2:11" ht="17.25" customHeight="1">
      <c r="B35" s="11" t="s">
        <v>123</v>
      </c>
      <c r="C35" s="10" t="s">
        <v>67</v>
      </c>
      <c r="D35" s="16">
        <v>110000</v>
      </c>
      <c r="E35" s="16">
        <v>0</v>
      </c>
      <c r="F35" s="18">
        <f>D35+E35</f>
        <v>110000</v>
      </c>
      <c r="G35" s="16"/>
      <c r="H35" s="16"/>
      <c r="I35" s="18">
        <f>G35+H35</f>
        <v>0</v>
      </c>
      <c r="J35" s="222"/>
      <c r="K35" s="223"/>
    </row>
    <row r="36" spans="2:11" ht="15.75" customHeight="1">
      <c r="B36" s="9" t="s">
        <v>24</v>
      </c>
      <c r="C36" s="9" t="s">
        <v>58</v>
      </c>
      <c r="D36" s="17">
        <f>D37</f>
        <v>60000</v>
      </c>
      <c r="E36" s="17">
        <f>E37</f>
        <v>20000</v>
      </c>
      <c r="F36" s="17">
        <f>F37</f>
        <v>80000</v>
      </c>
      <c r="G36" s="17" t="e">
        <f>#REF!+#REF!+G37</f>
        <v>#REF!</v>
      </c>
      <c r="H36" s="17" t="e">
        <f>#REF!+#REF!+H37</f>
        <v>#REF!</v>
      </c>
      <c r="I36" s="17" t="e">
        <f>#REF!+#REF!+I37</f>
        <v>#REF!</v>
      </c>
      <c r="J36" s="224" t="s">
        <v>6</v>
      </c>
      <c r="K36" s="225"/>
    </row>
    <row r="37" spans="2:11" ht="17.25" customHeight="1">
      <c r="B37" s="11" t="s">
        <v>124</v>
      </c>
      <c r="C37" s="10" t="s">
        <v>125</v>
      </c>
      <c r="D37" s="16">
        <v>60000</v>
      </c>
      <c r="E37" s="16">
        <v>20000</v>
      </c>
      <c r="F37" s="18">
        <f>D37+E37</f>
        <v>80000</v>
      </c>
      <c r="G37" s="16"/>
      <c r="H37" s="16"/>
      <c r="I37" s="18">
        <f>G37+H37</f>
        <v>0</v>
      </c>
      <c r="J37" s="222"/>
      <c r="K37" s="223"/>
    </row>
    <row r="38" spans="2:11" ht="18" customHeight="1">
      <c r="B38" s="215" t="s">
        <v>59</v>
      </c>
      <c r="C38" s="215"/>
      <c r="D38" s="23">
        <f>D21+D24+D27+D31+D36</f>
        <v>12430000</v>
      </c>
      <c r="E38" s="23">
        <f>E21+E24+E27+E31+E36</f>
        <v>3840000</v>
      </c>
      <c r="F38" s="23">
        <f>F21+F24+F27+F31+F36</f>
        <v>16270000</v>
      </c>
      <c r="G38" s="15" t="e">
        <f>G21+#REF!+#REF!+#REF!+G24+G27+G31+G36</f>
        <v>#REF!</v>
      </c>
      <c r="H38" s="15" t="e">
        <f>H21+#REF!+#REF!+#REF!+H24+H27+H31+H36</f>
        <v>#REF!</v>
      </c>
      <c r="I38" s="15" t="e">
        <f>I21+#REF!+#REF!+#REF!+I24+I27+I31+I36</f>
        <v>#REF!</v>
      </c>
      <c r="J38" s="217"/>
      <c r="K38" s="218"/>
    </row>
    <row r="39" spans="2:9" ht="6.75" customHeight="1">
      <c r="B39" s="216"/>
      <c r="C39" s="216"/>
      <c r="D39" s="216"/>
      <c r="E39" s="216"/>
      <c r="F39" s="216"/>
      <c r="G39" s="216"/>
      <c r="H39" s="216"/>
      <c r="I39" s="216"/>
    </row>
    <row r="40" spans="2:9" ht="15" customHeight="1">
      <c r="B40" s="212" t="s">
        <v>85</v>
      </c>
      <c r="C40" s="212"/>
      <c r="D40" s="22"/>
      <c r="E40" s="22"/>
      <c r="F40" s="22"/>
      <c r="G40" s="22"/>
      <c r="H40" s="22"/>
      <c r="I40" s="22"/>
    </row>
    <row r="41" spans="1:11" ht="25.5" customHeight="1">
      <c r="A41" s="1">
        <v>4</v>
      </c>
      <c r="B41" s="9" t="s">
        <v>38</v>
      </c>
      <c r="C41" s="9" t="s">
        <v>58</v>
      </c>
      <c r="D41" s="17">
        <f aca="true" t="shared" si="5" ref="D41:I41">SUM(D42:D42)</f>
        <v>60000</v>
      </c>
      <c r="E41" s="17">
        <f t="shared" si="5"/>
        <v>20000</v>
      </c>
      <c r="F41" s="17">
        <f t="shared" si="5"/>
        <v>80000</v>
      </c>
      <c r="G41" s="17">
        <f t="shared" si="5"/>
        <v>0</v>
      </c>
      <c r="H41" s="17">
        <f t="shared" si="5"/>
        <v>0</v>
      </c>
      <c r="I41" s="17">
        <f t="shared" si="5"/>
        <v>0</v>
      </c>
      <c r="J41" s="220" t="s">
        <v>3</v>
      </c>
      <c r="K41" s="221"/>
    </row>
    <row r="42" spans="2:11" ht="17.25" customHeight="1">
      <c r="B42" s="11" t="s">
        <v>126</v>
      </c>
      <c r="C42" s="10" t="s">
        <v>125</v>
      </c>
      <c r="D42" s="16">
        <v>60000</v>
      </c>
      <c r="E42" s="16">
        <v>20000</v>
      </c>
      <c r="F42" s="18">
        <f>D42+E42</f>
        <v>80000</v>
      </c>
      <c r="G42" s="16"/>
      <c r="H42" s="18"/>
      <c r="I42" s="18">
        <f>H42+G42</f>
        <v>0</v>
      </c>
      <c r="J42" s="222"/>
      <c r="K42" s="223"/>
    </row>
    <row r="43" spans="2:11" ht="18">
      <c r="B43" s="215" t="s">
        <v>60</v>
      </c>
      <c r="C43" s="210"/>
      <c r="D43" s="23">
        <f>D41</f>
        <v>60000</v>
      </c>
      <c r="E43" s="23">
        <f>E41</f>
        <v>20000</v>
      </c>
      <c r="F43" s="23">
        <f>F41</f>
        <v>80000</v>
      </c>
      <c r="G43" s="33" t="e">
        <f>G41+#REF!+#REF!</f>
        <v>#REF!</v>
      </c>
      <c r="H43" s="15" t="e">
        <f>H41+#REF!+#REF!</f>
        <v>#REF!</v>
      </c>
      <c r="I43" s="15" t="e">
        <f>I41+#REF!+#REF!</f>
        <v>#REF!</v>
      </c>
      <c r="J43" s="217"/>
      <c r="K43" s="218"/>
    </row>
    <row r="44" spans="2:9" ht="23.25" customHeight="1">
      <c r="B44" s="34"/>
      <c r="C44" s="205" t="s">
        <v>81</v>
      </c>
      <c r="D44" s="211">
        <f>D9+D18+D38+D43</f>
        <v>28490000</v>
      </c>
      <c r="E44" s="211">
        <f>E9+E18+E38+E43</f>
        <v>9080000</v>
      </c>
      <c r="F44" s="211">
        <f>F9+F18+F38+F43</f>
        <v>37570000</v>
      </c>
      <c r="G44" s="19" t="e">
        <f>#REF!+G6+G12+#REF!+#REF!+G15+G21+#REF!+#REF!+#REF!+G24+G27+G31+G36+#REF!+#REF!+G41+#REF!+#REF!+#REF!+#REF!+#REF!+#REF!</f>
        <v>#REF!</v>
      </c>
      <c r="H44" s="19" t="e">
        <f>#REF!+H6+H12+#REF!+#REF!+H15+H21+#REF!+#REF!+#REF!+H24+H27+H31+H36+#REF!+#REF!+H41+#REF!+#REF!+#REF!+#REF!+#REF!+#REF!</f>
        <v>#REF!</v>
      </c>
      <c r="I44" s="19" t="e">
        <f>#REF!+I6+I12+#REF!+#REF!+I15+I21+#REF!+#REF!+#REF!+I24+I27+I31+I36+#REF!+#REF!+I41+#REF!+#REF!+#REF!+#REF!+#REF!+#REF!</f>
        <v>#REF!</v>
      </c>
    </row>
    <row r="45" spans="2:6" ht="18">
      <c r="B45" s="35"/>
      <c r="C45" s="206"/>
      <c r="D45" s="204"/>
      <c r="E45" s="204"/>
      <c r="F45" s="204"/>
    </row>
  </sheetData>
  <mergeCells count="31">
    <mergeCell ref="D44:D45"/>
    <mergeCell ref="E44:E45"/>
    <mergeCell ref="F44:F45"/>
    <mergeCell ref="C44:C45"/>
    <mergeCell ref="B39:I39"/>
    <mergeCell ref="B40:C40"/>
    <mergeCell ref="J41:K42"/>
    <mergeCell ref="B43:C43"/>
    <mergeCell ref="J43:K43"/>
    <mergeCell ref="J27:K30"/>
    <mergeCell ref="J31:K35"/>
    <mergeCell ref="J36:K37"/>
    <mergeCell ref="B38:C38"/>
    <mergeCell ref="J38:K38"/>
    <mergeCell ref="B19:I19"/>
    <mergeCell ref="B20:C20"/>
    <mergeCell ref="J21:K23"/>
    <mergeCell ref="J24:K26"/>
    <mergeCell ref="B11:C11"/>
    <mergeCell ref="J12:K14"/>
    <mergeCell ref="J15:K17"/>
    <mergeCell ref="B18:C18"/>
    <mergeCell ref="J18:K18"/>
    <mergeCell ref="B4:I4"/>
    <mergeCell ref="B5:C5"/>
    <mergeCell ref="B9:C9"/>
    <mergeCell ref="B10:I10"/>
    <mergeCell ref="B1:C3"/>
    <mergeCell ref="D1:F2"/>
    <mergeCell ref="G1:I2"/>
    <mergeCell ref="J1:K3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МРРБ &amp;R&amp;"Arial,Bold"Приложение 7</oddHeader>
    <oddFooter>&amp;Rстр. &amp;P от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Normal="75" zoomScaleSheetLayoutView="100" workbookViewId="0" topLeftCell="B1">
      <pane ySplit="2" topLeftCell="BM9" activePane="bottomLeft" state="frozen"/>
      <selection pane="topLeft" activeCell="E10" sqref="E10"/>
      <selection pane="bottomLeft" activeCell="B11" sqref="A11:IV11"/>
    </sheetView>
  </sheetViews>
  <sheetFormatPr defaultColWidth="9.140625" defaultRowHeight="12.75"/>
  <cols>
    <col min="1" max="1" width="9.140625" style="48" hidden="1" customWidth="1"/>
    <col min="2" max="2" width="50.57421875" style="72" customWidth="1"/>
    <col min="3" max="3" width="11.28125" style="48" customWidth="1"/>
    <col min="4" max="4" width="10.8515625" style="48" customWidth="1"/>
    <col min="5" max="5" width="11.00390625" style="73" customWidth="1"/>
    <col min="6" max="6" width="17.421875" style="48" customWidth="1"/>
    <col min="7" max="7" width="28.140625" style="74" customWidth="1"/>
    <col min="8" max="16384" width="9.140625" style="48" customWidth="1"/>
  </cols>
  <sheetData>
    <row r="1" spans="1:7" s="39" customFormat="1" ht="27" customHeight="1" thickBot="1">
      <c r="A1" s="36"/>
      <c r="B1" s="259" t="s">
        <v>127</v>
      </c>
      <c r="C1" s="261" t="s">
        <v>128</v>
      </c>
      <c r="D1" s="261"/>
      <c r="E1" s="261"/>
      <c r="F1" s="38" t="s">
        <v>129</v>
      </c>
      <c r="G1" s="262" t="s">
        <v>130</v>
      </c>
    </row>
    <row r="2" spans="1:7" s="39" customFormat="1" ht="27" customHeight="1" thickTop="1">
      <c r="A2" s="40"/>
      <c r="B2" s="260"/>
      <c r="C2" s="37" t="s">
        <v>131</v>
      </c>
      <c r="D2" s="37" t="s">
        <v>132</v>
      </c>
      <c r="E2" s="37" t="s">
        <v>133</v>
      </c>
      <c r="F2" s="41"/>
      <c r="G2" s="263"/>
    </row>
    <row r="3" spans="1:7" s="39" customFormat="1" ht="15.75">
      <c r="A3" s="40"/>
      <c r="B3" s="256" t="s">
        <v>134</v>
      </c>
      <c r="C3" s="257"/>
      <c r="D3" s="257"/>
      <c r="E3" s="257"/>
      <c r="F3" s="257"/>
      <c r="G3" s="258"/>
    </row>
    <row r="4" spans="1:7" ht="89.25" customHeight="1">
      <c r="A4" s="42"/>
      <c r="B4" s="43" t="s">
        <v>135</v>
      </c>
      <c r="C4" s="44">
        <v>2.625</v>
      </c>
      <c r="D4" s="44">
        <v>0.875</v>
      </c>
      <c r="E4" s="45">
        <v>3.5</v>
      </c>
      <c r="F4" s="46" t="s">
        <v>136</v>
      </c>
      <c r="G4" s="47" t="s">
        <v>137</v>
      </c>
    </row>
    <row r="5" spans="1:7" ht="15.75">
      <c r="A5" s="42"/>
      <c r="B5" s="49" t="s">
        <v>81</v>
      </c>
      <c r="C5" s="50">
        <f>SUM(C4:C4)</f>
        <v>2.625</v>
      </c>
      <c r="D5" s="50">
        <f>SUM(D4:D4)</f>
        <v>0.875</v>
      </c>
      <c r="E5" s="50">
        <f>SUM(E4:E4)</f>
        <v>3.5</v>
      </c>
      <c r="F5" s="252"/>
      <c r="G5" s="253"/>
    </row>
    <row r="6" spans="1:7" ht="17.25" customHeight="1">
      <c r="A6" s="244" t="s">
        <v>138</v>
      </c>
      <c r="B6" s="245"/>
      <c r="C6" s="245"/>
      <c r="D6" s="245"/>
      <c r="E6" s="245"/>
      <c r="F6" s="245"/>
      <c r="G6" s="246"/>
    </row>
    <row r="7" spans="1:8" s="54" customFormat="1" ht="88.5" customHeight="1">
      <c r="A7" s="51"/>
      <c r="B7" s="46" t="s">
        <v>139</v>
      </c>
      <c r="C7" s="52">
        <v>0.1</v>
      </c>
      <c r="D7" s="51"/>
      <c r="E7" s="52">
        <v>0.1</v>
      </c>
      <c r="F7" s="47" t="s">
        <v>67</v>
      </c>
      <c r="G7" s="47" t="s">
        <v>137</v>
      </c>
      <c r="H7" s="53"/>
    </row>
    <row r="8" spans="1:8" s="58" customFormat="1" ht="89.25" customHeight="1">
      <c r="A8" s="55"/>
      <c r="B8" s="56" t="s">
        <v>140</v>
      </c>
      <c r="C8" s="52">
        <v>0.3</v>
      </c>
      <c r="D8" s="52"/>
      <c r="E8" s="52">
        <f>SUM(C8:D8)</f>
        <v>0.3</v>
      </c>
      <c r="F8" s="47" t="s">
        <v>67</v>
      </c>
      <c r="G8" s="47" t="s">
        <v>137</v>
      </c>
      <c r="H8" s="57"/>
    </row>
    <row r="9" spans="1:7" s="39" customFormat="1" ht="125.25" customHeight="1">
      <c r="A9" s="59"/>
      <c r="B9" s="60" t="s">
        <v>141</v>
      </c>
      <c r="C9" s="45">
        <v>0.735</v>
      </c>
      <c r="D9" s="45"/>
      <c r="E9" s="45">
        <f>C9+D9</f>
        <v>0.735</v>
      </c>
      <c r="F9" s="46" t="s">
        <v>67</v>
      </c>
      <c r="G9" s="47" t="s">
        <v>137</v>
      </c>
    </row>
    <row r="10" spans="1:7" s="39" customFormat="1" ht="162" customHeight="1">
      <c r="A10" s="59"/>
      <c r="B10" s="60" t="s">
        <v>142</v>
      </c>
      <c r="C10" s="45">
        <v>1.583</v>
      </c>
      <c r="D10" s="45">
        <v>0.528</v>
      </c>
      <c r="E10" s="45">
        <f>C10+D10</f>
        <v>2.1109999999999998</v>
      </c>
      <c r="F10" s="46" t="s">
        <v>136</v>
      </c>
      <c r="G10" s="47" t="s">
        <v>137</v>
      </c>
    </row>
    <row r="11" spans="1:7" s="39" customFormat="1" ht="66.75" customHeight="1">
      <c r="A11" s="56" t="s">
        <v>143</v>
      </c>
      <c r="B11" s="56" t="s">
        <v>143</v>
      </c>
      <c r="C11" s="52">
        <v>0.5</v>
      </c>
      <c r="D11" s="52"/>
      <c r="E11" s="52">
        <v>0.5</v>
      </c>
      <c r="F11" s="47" t="s">
        <v>54</v>
      </c>
      <c r="G11" s="47" t="s">
        <v>144</v>
      </c>
    </row>
    <row r="12" spans="1:7" ht="15.75">
      <c r="A12" s="61"/>
      <c r="B12" s="62" t="s">
        <v>81</v>
      </c>
      <c r="C12" s="50">
        <f>SUM(C7:C11)</f>
        <v>3.218</v>
      </c>
      <c r="D12" s="50">
        <f>SUM(D7:D11)</f>
        <v>0.528</v>
      </c>
      <c r="E12" s="50">
        <f>SUM(E7:E11)</f>
        <v>3.7459999999999996</v>
      </c>
      <c r="F12" s="254"/>
      <c r="G12" s="255"/>
    </row>
    <row r="13" spans="1:7" s="39" customFormat="1" ht="12.75" customHeight="1">
      <c r="A13" s="241" t="s">
        <v>145</v>
      </c>
      <c r="B13" s="242"/>
      <c r="C13" s="242"/>
      <c r="D13" s="242"/>
      <c r="E13" s="242"/>
      <c r="F13" s="242"/>
      <c r="G13" s="243"/>
    </row>
    <row r="14" spans="1:7" s="39" customFormat="1" ht="12.75">
      <c r="A14" s="63"/>
      <c r="B14" s="64"/>
      <c r="C14" s="65"/>
      <c r="D14" s="65"/>
      <c r="E14" s="65"/>
      <c r="F14" s="66"/>
      <c r="G14" s="67"/>
    </row>
    <row r="15" spans="1:7" ht="15.75">
      <c r="A15" s="68"/>
      <c r="B15" s="69" t="s">
        <v>81</v>
      </c>
      <c r="C15" s="50">
        <f>SUM(C14:C14)</f>
        <v>0</v>
      </c>
      <c r="D15" s="50">
        <f>SUM(D14:D14)</f>
        <v>0</v>
      </c>
      <c r="E15" s="50">
        <f>SUM(E14:E14)</f>
        <v>0</v>
      </c>
      <c r="F15" s="247"/>
      <c r="G15" s="247"/>
    </row>
    <row r="16" spans="1:7" ht="15.75">
      <c r="A16" s="68"/>
      <c r="B16" s="69" t="s">
        <v>146</v>
      </c>
      <c r="C16" s="207">
        <f>C5+C12</f>
        <v>5.843</v>
      </c>
      <c r="D16" s="207">
        <f>D15+D12+D5</f>
        <v>1.403</v>
      </c>
      <c r="E16" s="207">
        <f>C16+D16</f>
        <v>7.246</v>
      </c>
      <c r="F16" s="248"/>
      <c r="G16" s="249"/>
    </row>
    <row r="17" spans="1:7" ht="16.5" thickBot="1">
      <c r="A17" s="70"/>
      <c r="B17" s="71">
        <v>10</v>
      </c>
      <c r="C17" s="203"/>
      <c r="D17" s="203"/>
      <c r="E17" s="203"/>
      <c r="F17" s="250"/>
      <c r="G17" s="251"/>
    </row>
  </sheetData>
  <mergeCells count="13">
    <mergeCell ref="F5:G5"/>
    <mergeCell ref="F12:G12"/>
    <mergeCell ref="B3:G3"/>
    <mergeCell ref="B1:B2"/>
    <mergeCell ref="C1:E1"/>
    <mergeCell ref="G1:G2"/>
    <mergeCell ref="D16:D17"/>
    <mergeCell ref="C16:C17"/>
    <mergeCell ref="A13:G13"/>
    <mergeCell ref="A6:G6"/>
    <mergeCell ref="F15:G15"/>
    <mergeCell ref="F16:G17"/>
    <mergeCell ref="E16:E17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Normal="80" zoomScaleSheetLayoutView="100" workbookViewId="0" topLeftCell="B1">
      <selection activeCell="E10" sqref="E10"/>
    </sheetView>
  </sheetViews>
  <sheetFormatPr defaultColWidth="9.140625" defaultRowHeight="12.75"/>
  <cols>
    <col min="1" max="1" width="9.140625" style="89" hidden="1" customWidth="1"/>
    <col min="2" max="2" width="41.140625" style="108" customWidth="1"/>
    <col min="3" max="3" width="11.28125" style="89" customWidth="1"/>
    <col min="4" max="4" width="8.28125" style="89" bestFit="1" customWidth="1"/>
    <col min="5" max="5" width="11.00390625" style="109" customWidth="1"/>
    <col min="6" max="6" width="15.57421875" style="89" customWidth="1"/>
    <col min="7" max="7" width="23.7109375" style="110" customWidth="1"/>
    <col min="8" max="8" width="9.140625" style="88" customWidth="1"/>
    <col min="9" max="16384" width="9.140625" style="89" customWidth="1"/>
  </cols>
  <sheetData>
    <row r="1" spans="1:8" s="78" customFormat="1" ht="33.75" customHeight="1" thickBot="1">
      <c r="A1" s="75"/>
      <c r="B1" s="268" t="s">
        <v>127</v>
      </c>
      <c r="C1" s="270" t="s">
        <v>128</v>
      </c>
      <c r="D1" s="270"/>
      <c r="E1" s="270"/>
      <c r="F1" s="76" t="s">
        <v>129</v>
      </c>
      <c r="G1" s="271" t="s">
        <v>130</v>
      </c>
      <c r="H1" s="77"/>
    </row>
    <row r="2" spans="1:8" s="78" customFormat="1" ht="18.75" customHeight="1" thickTop="1">
      <c r="A2" s="79"/>
      <c r="B2" s="269"/>
      <c r="C2" s="80" t="s">
        <v>131</v>
      </c>
      <c r="D2" s="80" t="s">
        <v>132</v>
      </c>
      <c r="E2" s="80" t="s">
        <v>133</v>
      </c>
      <c r="F2" s="81"/>
      <c r="G2" s="272"/>
      <c r="H2" s="77"/>
    </row>
    <row r="3" spans="1:8" s="78" customFormat="1" ht="15.75">
      <c r="A3" s="79"/>
      <c r="B3" s="264" t="s">
        <v>134</v>
      </c>
      <c r="C3" s="265"/>
      <c r="D3" s="265"/>
      <c r="E3" s="265"/>
      <c r="F3" s="265"/>
      <c r="G3" s="265"/>
      <c r="H3" s="77"/>
    </row>
    <row r="4" spans="1:7" ht="1.5" customHeight="1">
      <c r="A4" s="82"/>
      <c r="B4" s="83"/>
      <c r="C4" s="84"/>
      <c r="D4" s="84"/>
      <c r="E4" s="85"/>
      <c r="F4" s="86"/>
      <c r="G4" s="87"/>
    </row>
    <row r="5" spans="1:7" ht="15.75">
      <c r="A5" s="82"/>
      <c r="B5" s="90" t="s">
        <v>81</v>
      </c>
      <c r="C5" s="91">
        <f>SUM(C4:C4)</f>
        <v>0</v>
      </c>
      <c r="D5" s="91">
        <f>SUM(D4:D4)</f>
        <v>0</v>
      </c>
      <c r="E5" s="91">
        <f>SUM(E4:E4)</f>
        <v>0</v>
      </c>
      <c r="F5" s="266"/>
      <c r="G5" s="267"/>
    </row>
    <row r="6" spans="1:7" ht="17.25" customHeight="1">
      <c r="A6" s="273" t="s">
        <v>138</v>
      </c>
      <c r="B6" s="274"/>
      <c r="C6" s="274"/>
      <c r="D6" s="274"/>
      <c r="E6" s="274"/>
      <c r="F6" s="274"/>
      <c r="G6" s="274"/>
    </row>
    <row r="7" spans="1:9" s="94" customFormat="1" ht="96.75" customHeight="1">
      <c r="A7" s="92"/>
      <c r="B7" s="86" t="s">
        <v>147</v>
      </c>
      <c r="C7" s="93">
        <v>0.95</v>
      </c>
      <c r="D7" s="93"/>
      <c r="E7" s="93">
        <v>0.95</v>
      </c>
      <c r="F7" s="87" t="s">
        <v>54</v>
      </c>
      <c r="G7" s="87" t="s">
        <v>148</v>
      </c>
      <c r="I7" s="95"/>
    </row>
    <row r="8" spans="1:9" s="94" customFormat="1" ht="96" customHeight="1">
      <c r="A8" s="92"/>
      <c r="B8" s="96" t="s">
        <v>149</v>
      </c>
      <c r="C8" s="93">
        <v>0.1875</v>
      </c>
      <c r="D8" s="93">
        <v>0.0625</v>
      </c>
      <c r="E8" s="93">
        <v>0.25</v>
      </c>
      <c r="F8" s="87" t="s">
        <v>150</v>
      </c>
      <c r="G8" s="87" t="s">
        <v>151</v>
      </c>
      <c r="I8" s="95"/>
    </row>
    <row r="9" spans="1:9" s="94" customFormat="1" ht="96" customHeight="1">
      <c r="A9" s="92"/>
      <c r="B9" s="96" t="s">
        <v>149</v>
      </c>
      <c r="C9" s="93">
        <v>0.6245</v>
      </c>
      <c r="D9" s="93"/>
      <c r="E9" s="93">
        <v>0.6245</v>
      </c>
      <c r="F9" s="87" t="s">
        <v>54</v>
      </c>
      <c r="G9" s="87" t="s">
        <v>151</v>
      </c>
      <c r="I9" s="95"/>
    </row>
    <row r="10" spans="1:9" s="94" customFormat="1" ht="95.25" customHeight="1">
      <c r="A10" s="92"/>
      <c r="B10" s="96" t="s">
        <v>152</v>
      </c>
      <c r="C10" s="93">
        <v>0.91</v>
      </c>
      <c r="D10" s="93"/>
      <c r="E10" s="93">
        <v>0.91</v>
      </c>
      <c r="F10" s="87" t="s">
        <v>54</v>
      </c>
      <c r="G10" s="87" t="s">
        <v>148</v>
      </c>
      <c r="I10" s="95"/>
    </row>
    <row r="11" spans="1:9" s="94" customFormat="1" ht="53.25" customHeight="1">
      <c r="A11" s="92"/>
      <c r="B11" s="96" t="s">
        <v>153</v>
      </c>
      <c r="C11" s="93">
        <v>0.42</v>
      </c>
      <c r="D11" s="93"/>
      <c r="E11" s="93">
        <v>0.42</v>
      </c>
      <c r="F11" s="87" t="s">
        <v>54</v>
      </c>
      <c r="G11" s="87" t="s">
        <v>148</v>
      </c>
      <c r="I11" s="95"/>
    </row>
    <row r="12" spans="1:7" ht="15.75">
      <c r="A12" s="97"/>
      <c r="B12" s="98" t="s">
        <v>81</v>
      </c>
      <c r="C12" s="91">
        <f>SUM(C7:C11)</f>
        <v>3.092</v>
      </c>
      <c r="D12" s="91">
        <f>SUM(D7:D11)</f>
        <v>0.0625</v>
      </c>
      <c r="E12" s="91">
        <f>SUM(E7:E11)</f>
        <v>3.1545</v>
      </c>
      <c r="F12" s="275"/>
      <c r="G12" s="276"/>
    </row>
    <row r="13" spans="1:8" s="78" customFormat="1" ht="12.75" customHeight="1">
      <c r="A13" s="277" t="s">
        <v>145</v>
      </c>
      <c r="B13" s="278"/>
      <c r="C13" s="278"/>
      <c r="D13" s="278"/>
      <c r="E13" s="278"/>
      <c r="F13" s="278"/>
      <c r="G13" s="278"/>
      <c r="H13" s="77"/>
    </row>
    <row r="14" spans="1:8" s="78" customFormat="1" ht="12.75">
      <c r="A14" s="99"/>
      <c r="B14" s="100"/>
      <c r="C14" s="101"/>
      <c r="D14" s="101"/>
      <c r="E14" s="101"/>
      <c r="F14" s="102"/>
      <c r="G14" s="103"/>
      <c r="H14" s="77"/>
    </row>
    <row r="15" spans="1:7" ht="15.75">
      <c r="A15" s="104"/>
      <c r="B15" s="105" t="s">
        <v>81</v>
      </c>
      <c r="C15" s="91">
        <f>SUM(C14:C14)</f>
        <v>0</v>
      </c>
      <c r="D15" s="91">
        <f>SUM(D14:D14)</f>
        <v>0</v>
      </c>
      <c r="E15" s="91">
        <f>SUM(E14:E14)</f>
        <v>0</v>
      </c>
      <c r="F15" s="279"/>
      <c r="G15" s="279"/>
    </row>
    <row r="16" spans="1:7" ht="15.75">
      <c r="A16" s="104"/>
      <c r="B16" s="105" t="s">
        <v>146</v>
      </c>
      <c r="C16" s="280">
        <f>C5+C12</f>
        <v>3.092</v>
      </c>
      <c r="D16" s="280">
        <f>D15+D12+D5</f>
        <v>0.0625</v>
      </c>
      <c r="E16" s="280">
        <f>C16+D16</f>
        <v>3.1545</v>
      </c>
      <c r="F16" s="282"/>
      <c r="G16" s="283"/>
    </row>
    <row r="17" spans="1:7" ht="16.5" thickBot="1">
      <c r="A17" s="106"/>
      <c r="B17" s="107">
        <v>5</v>
      </c>
      <c r="C17" s="281"/>
      <c r="D17" s="281"/>
      <c r="E17" s="281"/>
      <c r="F17" s="284"/>
      <c r="G17" s="285"/>
    </row>
  </sheetData>
  <mergeCells count="13">
    <mergeCell ref="C16:C17"/>
    <mergeCell ref="D16:D17"/>
    <mergeCell ref="E16:E17"/>
    <mergeCell ref="F16:G17"/>
    <mergeCell ref="A6:G6"/>
    <mergeCell ref="F12:G12"/>
    <mergeCell ref="A13:G13"/>
    <mergeCell ref="F15:G15"/>
    <mergeCell ref="B3:G3"/>
    <mergeCell ref="F5:G5"/>
    <mergeCell ref="B1:B2"/>
    <mergeCell ref="C1:E1"/>
    <mergeCell ref="G1:G2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0" zoomScaleNormal="60" zoomScaleSheetLayoutView="80" workbookViewId="0" topLeftCell="B1">
      <pane ySplit="2" topLeftCell="BM12" activePane="bottomLeft" state="frozen"/>
      <selection pane="topLeft" activeCell="E10" sqref="E10"/>
      <selection pane="bottomLeft" activeCell="I21" sqref="I21"/>
    </sheetView>
  </sheetViews>
  <sheetFormatPr defaultColWidth="9.140625" defaultRowHeight="12.75"/>
  <cols>
    <col min="1" max="1" width="0" style="119" hidden="1" customWidth="1"/>
    <col min="2" max="2" width="24.7109375" style="143" customWidth="1"/>
    <col min="3" max="3" width="78.28125" style="144" bestFit="1" customWidth="1"/>
    <col min="4" max="5" width="12.7109375" style="145" customWidth="1"/>
    <col min="6" max="6" width="13.140625" style="146" customWidth="1"/>
    <col min="7" max="7" width="18.28125" style="119" customWidth="1"/>
    <col min="8" max="8" width="25.28125" style="147" customWidth="1"/>
    <col min="9" max="16384" width="9.140625" style="119" customWidth="1"/>
  </cols>
  <sheetData>
    <row r="1" spans="1:8" s="114" customFormat="1" ht="27" customHeight="1">
      <c r="A1" s="111"/>
      <c r="B1" s="293" t="s">
        <v>154</v>
      </c>
      <c r="C1" s="293" t="s">
        <v>155</v>
      </c>
      <c r="D1" s="289" t="s">
        <v>128</v>
      </c>
      <c r="E1" s="289"/>
      <c r="F1" s="289"/>
      <c r="G1" s="112" t="s">
        <v>129</v>
      </c>
      <c r="H1" s="290" t="s">
        <v>130</v>
      </c>
    </row>
    <row r="2" spans="1:8" s="114" customFormat="1" ht="17.25" customHeight="1">
      <c r="A2" s="111"/>
      <c r="B2" s="293"/>
      <c r="C2" s="293"/>
      <c r="D2" s="113" t="s">
        <v>131</v>
      </c>
      <c r="E2" s="113" t="s">
        <v>132</v>
      </c>
      <c r="F2" s="113" t="s">
        <v>133</v>
      </c>
      <c r="G2" s="112"/>
      <c r="H2" s="290"/>
    </row>
    <row r="3" spans="1:8" s="114" customFormat="1" ht="15.75">
      <c r="A3" s="111"/>
      <c r="B3" s="294" t="s">
        <v>134</v>
      </c>
      <c r="C3" s="294"/>
      <c r="D3" s="294"/>
      <c r="E3" s="294"/>
      <c r="F3" s="294"/>
      <c r="G3" s="294"/>
      <c r="H3" s="294"/>
    </row>
    <row r="4" spans="1:8" ht="68.25" customHeight="1">
      <c r="A4" s="55">
        <v>1</v>
      </c>
      <c r="B4" s="56" t="s">
        <v>190</v>
      </c>
      <c r="C4" s="46" t="s">
        <v>156</v>
      </c>
      <c r="D4" s="115">
        <v>0.741</v>
      </c>
      <c r="E4" s="115">
        <v>0.247</v>
      </c>
      <c r="F4" s="116">
        <v>0.988</v>
      </c>
      <c r="G4" s="117" t="s">
        <v>150</v>
      </c>
      <c r="H4" s="118" t="s">
        <v>157</v>
      </c>
    </row>
    <row r="5" spans="1:8" ht="63">
      <c r="A5" s="55">
        <v>1</v>
      </c>
      <c r="B5" s="56" t="s">
        <v>190</v>
      </c>
      <c r="C5" s="46" t="s">
        <v>156</v>
      </c>
      <c r="D5" s="115">
        <v>0.75</v>
      </c>
      <c r="E5" s="115"/>
      <c r="F5" s="115">
        <v>0.75</v>
      </c>
      <c r="G5" s="117" t="s">
        <v>54</v>
      </c>
      <c r="H5" s="118" t="s">
        <v>157</v>
      </c>
    </row>
    <row r="6" spans="1:8" ht="38.25" customHeight="1">
      <c r="A6" s="55">
        <v>1</v>
      </c>
      <c r="B6" s="56" t="s">
        <v>158</v>
      </c>
      <c r="C6" s="120" t="s">
        <v>159</v>
      </c>
      <c r="D6" s="115">
        <v>0.025</v>
      </c>
      <c r="E6" s="115"/>
      <c r="F6" s="115">
        <v>0.025</v>
      </c>
      <c r="G6" s="117" t="s">
        <v>54</v>
      </c>
      <c r="H6" s="118" t="s">
        <v>160</v>
      </c>
    </row>
    <row r="7" spans="1:8" ht="51" customHeight="1">
      <c r="A7" s="55">
        <v>1</v>
      </c>
      <c r="B7" s="56" t="s">
        <v>161</v>
      </c>
      <c r="C7" s="56" t="s">
        <v>162</v>
      </c>
      <c r="D7" s="115">
        <v>2.85</v>
      </c>
      <c r="E7" s="115">
        <v>0.95</v>
      </c>
      <c r="F7" s="115">
        <v>3.8</v>
      </c>
      <c r="G7" s="111" t="s">
        <v>163</v>
      </c>
      <c r="H7" s="118" t="s">
        <v>164</v>
      </c>
    </row>
    <row r="8" spans="1:8" ht="53.25" customHeight="1">
      <c r="A8" s="55">
        <v>1</v>
      </c>
      <c r="B8" s="56" t="s">
        <v>165</v>
      </c>
      <c r="C8" s="56" t="s">
        <v>166</v>
      </c>
      <c r="D8" s="115">
        <v>0.214</v>
      </c>
      <c r="E8" s="115">
        <v>0.071</v>
      </c>
      <c r="F8" s="115">
        <v>0.285</v>
      </c>
      <c r="G8" s="111" t="s">
        <v>150</v>
      </c>
      <c r="H8" s="118" t="s">
        <v>167</v>
      </c>
    </row>
    <row r="9" spans="1:8" ht="57" customHeight="1">
      <c r="A9" s="55">
        <v>1</v>
      </c>
      <c r="B9" s="56" t="s">
        <v>165</v>
      </c>
      <c r="C9" s="46" t="s">
        <v>168</v>
      </c>
      <c r="D9" s="115">
        <v>0.056</v>
      </c>
      <c r="E9" s="115">
        <v>0.019</v>
      </c>
      <c r="F9" s="115">
        <v>0.075</v>
      </c>
      <c r="G9" s="121" t="s">
        <v>150</v>
      </c>
      <c r="H9" s="118" t="s">
        <v>167</v>
      </c>
    </row>
    <row r="10" spans="1:8" ht="53.25" customHeight="1">
      <c r="A10" s="55">
        <v>1</v>
      </c>
      <c r="B10" s="56" t="s">
        <v>165</v>
      </c>
      <c r="C10" s="46" t="s">
        <v>169</v>
      </c>
      <c r="D10" s="115">
        <v>1.837</v>
      </c>
      <c r="E10" s="115">
        <v>0.613</v>
      </c>
      <c r="F10" s="115">
        <v>2.45</v>
      </c>
      <c r="G10" s="121" t="s">
        <v>150</v>
      </c>
      <c r="H10" s="118" t="s">
        <v>167</v>
      </c>
    </row>
    <row r="11" spans="1:8" ht="53.25" customHeight="1">
      <c r="A11" s="55"/>
      <c r="B11" s="56" t="s">
        <v>170</v>
      </c>
      <c r="C11" s="46" t="s">
        <v>171</v>
      </c>
      <c r="D11" s="115">
        <v>0.51</v>
      </c>
      <c r="E11" s="115">
        <v>0.17</v>
      </c>
      <c r="F11" s="115">
        <v>0.68</v>
      </c>
      <c r="G11" s="121" t="s">
        <v>150</v>
      </c>
      <c r="H11" s="122" t="s">
        <v>172</v>
      </c>
    </row>
    <row r="12" spans="1:8" ht="75" customHeight="1">
      <c r="A12" s="55">
        <v>1</v>
      </c>
      <c r="B12" s="56" t="s">
        <v>173</v>
      </c>
      <c r="C12" s="46" t="s">
        <v>174</v>
      </c>
      <c r="D12" s="115">
        <v>0.5</v>
      </c>
      <c r="E12" s="115"/>
      <c r="F12" s="115">
        <v>0.5</v>
      </c>
      <c r="G12" s="117" t="s">
        <v>54</v>
      </c>
      <c r="H12" s="118" t="s">
        <v>175</v>
      </c>
    </row>
    <row r="13" spans="1:8" s="48" customFormat="1" ht="31.5">
      <c r="A13" s="123"/>
      <c r="B13" s="56" t="s">
        <v>176</v>
      </c>
      <c r="C13" s="120" t="s">
        <v>177</v>
      </c>
      <c r="D13" s="44">
        <v>0.627</v>
      </c>
      <c r="E13" s="44">
        <v>0.208</v>
      </c>
      <c r="F13" s="44">
        <v>0.835</v>
      </c>
      <c r="G13" s="117" t="s">
        <v>54</v>
      </c>
      <c r="H13" s="121" t="s">
        <v>164</v>
      </c>
    </row>
    <row r="14" spans="1:8" ht="21" customHeight="1">
      <c r="A14" s="55"/>
      <c r="B14" s="287" t="s">
        <v>81</v>
      </c>
      <c r="C14" s="287"/>
      <c r="D14" s="125">
        <f>SUM(D4:D13)</f>
        <v>8.11</v>
      </c>
      <c r="E14" s="125">
        <f>SUM(E4:E13)</f>
        <v>2.278</v>
      </c>
      <c r="F14" s="125">
        <f>SUM(F4:F13)</f>
        <v>10.388000000000002</v>
      </c>
      <c r="G14" s="288"/>
      <c r="H14" s="288"/>
    </row>
    <row r="15" spans="1:8" ht="17.25" customHeight="1">
      <c r="A15" s="294" t="s">
        <v>138</v>
      </c>
      <c r="B15" s="294"/>
      <c r="C15" s="294"/>
      <c r="D15" s="294"/>
      <c r="E15" s="294"/>
      <c r="F15" s="294"/>
      <c r="G15" s="294"/>
      <c r="H15" s="294"/>
    </row>
    <row r="16" spans="1:8" ht="47.25">
      <c r="A16" s="55">
        <v>1</v>
      </c>
      <c r="B16" s="56" t="s">
        <v>178</v>
      </c>
      <c r="C16" s="56" t="s">
        <v>179</v>
      </c>
      <c r="D16" s="115">
        <v>0.6</v>
      </c>
      <c r="E16" s="126"/>
      <c r="F16" s="115">
        <v>0.6</v>
      </c>
      <c r="G16" s="117" t="s">
        <v>54</v>
      </c>
      <c r="H16" s="118" t="s">
        <v>164</v>
      </c>
    </row>
    <row r="17" spans="1:8" ht="49.5" customHeight="1">
      <c r="A17" s="55"/>
      <c r="B17" s="43" t="s">
        <v>180</v>
      </c>
      <c r="C17" s="46" t="s">
        <v>181</v>
      </c>
      <c r="D17" s="115">
        <v>3.187</v>
      </c>
      <c r="E17" s="115">
        <v>1.063</v>
      </c>
      <c r="F17" s="115">
        <v>4.25</v>
      </c>
      <c r="G17" s="111" t="s">
        <v>150</v>
      </c>
      <c r="H17" s="118" t="s">
        <v>164</v>
      </c>
    </row>
    <row r="18" spans="1:8" ht="64.5" customHeight="1">
      <c r="A18" s="55">
        <v>1</v>
      </c>
      <c r="B18" s="56" t="s">
        <v>182</v>
      </c>
      <c r="C18" s="47" t="s">
        <v>183</v>
      </c>
      <c r="D18" s="115">
        <v>0.6</v>
      </c>
      <c r="E18" s="115">
        <v>0.2</v>
      </c>
      <c r="F18" s="115">
        <v>0.8</v>
      </c>
      <c r="G18" s="121" t="s">
        <v>150</v>
      </c>
      <c r="H18" s="118" t="s">
        <v>164</v>
      </c>
    </row>
    <row r="19" spans="1:8" s="114" customFormat="1" ht="84.75" customHeight="1">
      <c r="A19" s="127">
        <v>1</v>
      </c>
      <c r="B19" s="56" t="s">
        <v>165</v>
      </c>
      <c r="C19" s="128" t="s">
        <v>184</v>
      </c>
      <c r="D19" s="115">
        <v>1.2</v>
      </c>
      <c r="E19" s="115">
        <v>0.4</v>
      </c>
      <c r="F19" s="115">
        <f>SUM(D19:E19)</f>
        <v>1.6</v>
      </c>
      <c r="G19" s="117" t="s">
        <v>136</v>
      </c>
      <c r="H19" s="118" t="s">
        <v>167</v>
      </c>
    </row>
    <row r="20" spans="1:8" ht="48.75" customHeight="1">
      <c r="A20" s="55">
        <v>1</v>
      </c>
      <c r="B20" s="56" t="s">
        <v>185</v>
      </c>
      <c r="C20" s="47" t="s">
        <v>186</v>
      </c>
      <c r="D20" s="115">
        <v>1.5</v>
      </c>
      <c r="E20" s="115">
        <v>0.5</v>
      </c>
      <c r="F20" s="115">
        <v>2</v>
      </c>
      <c r="G20" s="121" t="s">
        <v>54</v>
      </c>
      <c r="H20" s="118" t="s">
        <v>164</v>
      </c>
    </row>
    <row r="21" spans="1:8" ht="49.5" customHeight="1">
      <c r="A21" s="55">
        <v>1</v>
      </c>
      <c r="B21" s="56" t="s">
        <v>185</v>
      </c>
      <c r="C21" s="47" t="s">
        <v>186</v>
      </c>
      <c r="D21" s="115">
        <v>1.125</v>
      </c>
      <c r="E21" s="115">
        <v>0.375</v>
      </c>
      <c r="F21" s="115">
        <v>1.5</v>
      </c>
      <c r="G21" s="121" t="s">
        <v>150</v>
      </c>
      <c r="H21" s="118" t="s">
        <v>164</v>
      </c>
    </row>
    <row r="22" spans="1:8" ht="18" customHeight="1">
      <c r="A22" s="55"/>
      <c r="B22" s="287" t="s">
        <v>81</v>
      </c>
      <c r="C22" s="287"/>
      <c r="D22" s="125">
        <f>SUM(D16:D21)</f>
        <v>8.212</v>
      </c>
      <c r="E22" s="125">
        <f>SUM(E16:E21)</f>
        <v>2.538</v>
      </c>
      <c r="F22" s="125">
        <f>SUM(F16:F21)</f>
        <v>10.75</v>
      </c>
      <c r="G22" s="288"/>
      <c r="H22" s="288"/>
    </row>
    <row r="23" spans="1:8" s="114" customFormat="1" ht="16.5" customHeight="1">
      <c r="A23" s="295" t="s">
        <v>187</v>
      </c>
      <c r="B23" s="295"/>
      <c r="C23" s="295"/>
      <c r="D23" s="295"/>
      <c r="E23" s="295"/>
      <c r="F23" s="295"/>
      <c r="G23" s="295"/>
      <c r="H23" s="295"/>
    </row>
    <row r="24" spans="1:8" ht="26.25" customHeight="1">
      <c r="A24" s="55"/>
      <c r="B24" s="129"/>
      <c r="C24" s="130" t="s">
        <v>188</v>
      </c>
      <c r="D24" s="115">
        <v>0</v>
      </c>
      <c r="E24" s="115">
        <v>0</v>
      </c>
      <c r="F24" s="115">
        <v>0</v>
      </c>
      <c r="G24" s="55"/>
      <c r="H24" s="131"/>
    </row>
    <row r="25" spans="1:9" ht="15.75">
      <c r="A25" s="42"/>
      <c r="B25" s="291"/>
      <c r="C25" s="291"/>
      <c r="D25" s="132"/>
      <c r="E25" s="132"/>
      <c r="F25" s="132"/>
      <c r="G25" s="292"/>
      <c r="H25" s="292"/>
      <c r="I25" s="133"/>
    </row>
    <row r="26" spans="1:8" ht="20.25" customHeight="1">
      <c r="A26" s="42"/>
      <c r="B26" s="134" t="s">
        <v>146</v>
      </c>
      <c r="C26" s="135" t="s">
        <v>189</v>
      </c>
      <c r="D26" s="136" t="s">
        <v>131</v>
      </c>
      <c r="E26" s="136" t="s">
        <v>132</v>
      </c>
      <c r="F26" s="136" t="s">
        <v>133</v>
      </c>
      <c r="G26" s="286"/>
      <c r="H26" s="286"/>
    </row>
    <row r="27" spans="1:8" ht="24" customHeight="1">
      <c r="A27" s="137"/>
      <c r="B27" s="138">
        <v>16</v>
      </c>
      <c r="C27" s="139"/>
      <c r="D27" s="140">
        <f>D14+D22+D24</f>
        <v>16.322</v>
      </c>
      <c r="E27" s="140">
        <f>E14+E22+E24</f>
        <v>4.816</v>
      </c>
      <c r="F27" s="140">
        <f>F14+F22+F24</f>
        <v>21.138</v>
      </c>
      <c r="G27" s="141"/>
      <c r="H27" s="142"/>
    </row>
  </sheetData>
  <mergeCells count="14">
    <mergeCell ref="B3:H3"/>
    <mergeCell ref="B1:B2"/>
    <mergeCell ref="A23:H23"/>
    <mergeCell ref="A15:H15"/>
    <mergeCell ref="G26:H26"/>
    <mergeCell ref="B22:C22"/>
    <mergeCell ref="G22:H22"/>
    <mergeCell ref="D1:F1"/>
    <mergeCell ref="H1:H2"/>
    <mergeCell ref="B25:C25"/>
    <mergeCell ref="G25:H25"/>
    <mergeCell ref="C1:C2"/>
    <mergeCell ref="B14:C14"/>
    <mergeCell ref="G14:H14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B1">
      <pane ySplit="2" topLeftCell="BM3" activePane="bottomLeft" state="frozen"/>
      <selection pane="topLeft" activeCell="E10" sqref="E10"/>
      <selection pane="bottomLeft" activeCell="C12" sqref="C12"/>
    </sheetView>
  </sheetViews>
  <sheetFormatPr defaultColWidth="9.140625" defaultRowHeight="12.75"/>
  <cols>
    <col min="1" max="1" width="0" style="119" hidden="1" customWidth="1"/>
    <col min="2" max="2" width="23.421875" style="143" bestFit="1" customWidth="1"/>
    <col min="3" max="3" width="78.28125" style="119" bestFit="1" customWidth="1"/>
    <col min="4" max="5" width="12.7109375" style="119" customWidth="1"/>
    <col min="6" max="6" width="13.140625" style="162" customWidth="1"/>
    <col min="7" max="7" width="17.421875" style="119" customWidth="1"/>
    <col min="8" max="8" width="25.28125" style="147" customWidth="1"/>
    <col min="9" max="16384" width="9.140625" style="119" customWidth="1"/>
  </cols>
  <sheetData>
    <row r="1" spans="1:8" s="114" customFormat="1" ht="27" customHeight="1" thickBot="1">
      <c r="A1" s="148"/>
      <c r="B1" s="296" t="s">
        <v>154</v>
      </c>
      <c r="C1" s="307" t="s">
        <v>155</v>
      </c>
      <c r="D1" s="303" t="s">
        <v>128</v>
      </c>
      <c r="E1" s="304"/>
      <c r="F1" s="304"/>
      <c r="G1" s="151" t="s">
        <v>129</v>
      </c>
      <c r="H1" s="305" t="s">
        <v>130</v>
      </c>
    </row>
    <row r="2" spans="1:8" s="114" customFormat="1" ht="27" customHeight="1" thickTop="1">
      <c r="A2" s="152"/>
      <c r="B2" s="260"/>
      <c r="C2" s="308"/>
      <c r="D2" s="149" t="s">
        <v>131</v>
      </c>
      <c r="E2" s="150" t="s">
        <v>132</v>
      </c>
      <c r="F2" s="150" t="s">
        <v>133</v>
      </c>
      <c r="G2" s="41"/>
      <c r="H2" s="306"/>
    </row>
    <row r="3" spans="1:8" s="114" customFormat="1" ht="15.75">
      <c r="A3" s="152"/>
      <c r="B3" s="256" t="s">
        <v>191</v>
      </c>
      <c r="C3" s="257"/>
      <c r="D3" s="257"/>
      <c r="E3" s="257"/>
      <c r="F3" s="257"/>
      <c r="G3" s="257"/>
      <c r="H3" s="257"/>
    </row>
    <row r="4" spans="1:8" ht="34.5" customHeight="1">
      <c r="A4" s="61">
        <v>1</v>
      </c>
      <c r="B4" s="153" t="s">
        <v>192</v>
      </c>
      <c r="C4" s="154" t="s">
        <v>193</v>
      </c>
      <c r="D4" s="44">
        <v>0.2006</v>
      </c>
      <c r="E4" s="44"/>
      <c r="F4" s="44">
        <v>0.2006</v>
      </c>
      <c r="G4" s="155" t="s">
        <v>54</v>
      </c>
      <c r="H4" s="156" t="s">
        <v>194</v>
      </c>
    </row>
    <row r="5" spans="1:8" ht="34.5" customHeight="1">
      <c r="A5" s="61">
        <v>1</v>
      </c>
      <c r="B5" s="43" t="s">
        <v>192</v>
      </c>
      <c r="C5" s="154" t="s">
        <v>193</v>
      </c>
      <c r="D5" s="44">
        <v>2.75</v>
      </c>
      <c r="E5" s="44"/>
      <c r="F5" s="45">
        <v>2.75</v>
      </c>
      <c r="G5" s="121" t="s">
        <v>195</v>
      </c>
      <c r="H5" s="121" t="s">
        <v>194</v>
      </c>
    </row>
    <row r="6" spans="1:8" ht="15.75">
      <c r="A6" s="61"/>
      <c r="B6" s="157" t="s">
        <v>146</v>
      </c>
      <c r="C6" s="158" t="s">
        <v>189</v>
      </c>
      <c r="D6" s="297">
        <f>D4+D5</f>
        <v>2.9506</v>
      </c>
      <c r="E6" s="297">
        <f>E4+E5</f>
        <v>0</v>
      </c>
      <c r="F6" s="297">
        <f>F4+F5</f>
        <v>2.9506</v>
      </c>
      <c r="G6" s="299"/>
      <c r="H6" s="300"/>
    </row>
    <row r="7" spans="1:8" ht="15" customHeight="1" thickBot="1">
      <c r="A7" s="159"/>
      <c r="B7" s="160">
        <v>2</v>
      </c>
      <c r="C7" s="161"/>
      <c r="D7" s="298"/>
      <c r="E7" s="298"/>
      <c r="F7" s="298"/>
      <c r="G7" s="301"/>
      <c r="H7" s="302"/>
    </row>
  </sheetData>
  <mergeCells count="9">
    <mergeCell ref="B3:H3"/>
    <mergeCell ref="B1:B2"/>
    <mergeCell ref="D6:D7"/>
    <mergeCell ref="E6:E7"/>
    <mergeCell ref="F6:F7"/>
    <mergeCell ref="G6:H7"/>
    <mergeCell ref="D1:F1"/>
    <mergeCell ref="H1:H2"/>
    <mergeCell ref="C1:C2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B1">
      <pane ySplit="2" topLeftCell="BM3" activePane="bottomLeft" state="frozen"/>
      <selection pane="topLeft" activeCell="E10" sqref="E10"/>
      <selection pane="bottomLeft" activeCell="E10" sqref="E10"/>
    </sheetView>
  </sheetViews>
  <sheetFormatPr defaultColWidth="9.140625" defaultRowHeight="12.75"/>
  <cols>
    <col min="1" max="1" width="0" style="119" hidden="1" customWidth="1"/>
    <col min="2" max="2" width="23.421875" style="143" bestFit="1" customWidth="1"/>
    <col min="3" max="3" width="78.28125" style="119" bestFit="1" customWidth="1"/>
    <col min="4" max="5" width="12.7109375" style="119" customWidth="1"/>
    <col min="6" max="6" width="13.140625" style="162" customWidth="1"/>
    <col min="7" max="7" width="17.421875" style="119" customWidth="1"/>
    <col min="8" max="8" width="25.28125" style="147" customWidth="1"/>
    <col min="9" max="16384" width="9.140625" style="119" customWidth="1"/>
  </cols>
  <sheetData>
    <row r="1" spans="1:8" s="114" customFormat="1" ht="27" customHeight="1" thickBot="1">
      <c r="A1" s="148"/>
      <c r="B1" s="296" t="s">
        <v>154</v>
      </c>
      <c r="C1" s="307" t="s">
        <v>155</v>
      </c>
      <c r="D1" s="303" t="s">
        <v>128</v>
      </c>
      <c r="E1" s="304"/>
      <c r="F1" s="304"/>
      <c r="G1" s="151" t="s">
        <v>129</v>
      </c>
      <c r="H1" s="305" t="s">
        <v>130</v>
      </c>
    </row>
    <row r="2" spans="1:8" s="114" customFormat="1" ht="27" customHeight="1" thickTop="1">
      <c r="A2" s="152"/>
      <c r="B2" s="260"/>
      <c r="C2" s="308"/>
      <c r="D2" s="149" t="s">
        <v>131</v>
      </c>
      <c r="E2" s="150" t="s">
        <v>132</v>
      </c>
      <c r="F2" s="150" t="s">
        <v>133</v>
      </c>
      <c r="G2" s="41"/>
      <c r="H2" s="306"/>
    </row>
    <row r="3" spans="1:8" ht="14.25" customHeight="1">
      <c r="A3" s="256" t="s">
        <v>138</v>
      </c>
      <c r="B3" s="257"/>
      <c r="C3" s="257"/>
      <c r="D3" s="257"/>
      <c r="E3" s="257"/>
      <c r="F3" s="257"/>
      <c r="G3" s="257"/>
      <c r="H3" s="257"/>
    </row>
    <row r="4" spans="1:8" ht="51.75" customHeight="1">
      <c r="A4" s="61"/>
      <c r="B4" s="60" t="s">
        <v>196</v>
      </c>
      <c r="C4" s="47" t="s">
        <v>197</v>
      </c>
      <c r="D4" s="163">
        <v>2.25</v>
      </c>
      <c r="E4" s="163">
        <v>0.75</v>
      </c>
      <c r="F4" s="163">
        <v>3</v>
      </c>
      <c r="G4" s="121" t="s">
        <v>198</v>
      </c>
      <c r="H4" s="121" t="s">
        <v>199</v>
      </c>
    </row>
    <row r="5" spans="1:8" ht="51.75" customHeight="1">
      <c r="A5" s="61"/>
      <c r="B5" s="60" t="s">
        <v>200</v>
      </c>
      <c r="C5" s="56" t="s">
        <v>201</v>
      </c>
      <c r="D5" s="115">
        <v>2.595</v>
      </c>
      <c r="E5" s="115">
        <v>0.865</v>
      </c>
      <c r="F5" s="115">
        <v>3.46</v>
      </c>
      <c r="G5" s="111" t="s">
        <v>198</v>
      </c>
      <c r="H5" s="121" t="s">
        <v>199</v>
      </c>
    </row>
    <row r="6" spans="1:8" ht="51.75" customHeight="1">
      <c r="A6" s="61"/>
      <c r="B6" s="60" t="s">
        <v>202</v>
      </c>
      <c r="C6" s="56" t="s">
        <v>203</v>
      </c>
      <c r="D6" s="115">
        <v>3.225</v>
      </c>
      <c r="E6" s="115">
        <v>1.075</v>
      </c>
      <c r="F6" s="115">
        <v>4.3</v>
      </c>
      <c r="G6" s="111" t="s">
        <v>198</v>
      </c>
      <c r="H6" s="121" t="s">
        <v>199</v>
      </c>
    </row>
    <row r="7" spans="1:8" ht="15.75">
      <c r="A7" s="61"/>
      <c r="B7" s="157" t="s">
        <v>146</v>
      </c>
      <c r="C7" s="158" t="s">
        <v>189</v>
      </c>
      <c r="D7" s="297">
        <f>D4+D5+D6</f>
        <v>8.07</v>
      </c>
      <c r="E7" s="297">
        <f>E4+E5+E6</f>
        <v>2.69</v>
      </c>
      <c r="F7" s="297">
        <f>F4+F5+F6</f>
        <v>10.76</v>
      </c>
      <c r="G7" s="299"/>
      <c r="H7" s="300"/>
    </row>
    <row r="8" spans="1:8" ht="16.5" thickBot="1">
      <c r="A8" s="159"/>
      <c r="B8" s="160">
        <v>3</v>
      </c>
      <c r="C8" s="161"/>
      <c r="D8" s="298"/>
      <c r="E8" s="298"/>
      <c r="F8" s="298"/>
      <c r="G8" s="301"/>
      <c r="H8" s="302"/>
    </row>
  </sheetData>
  <mergeCells count="9">
    <mergeCell ref="G7:H8"/>
    <mergeCell ref="F7:F8"/>
    <mergeCell ref="E7:E8"/>
    <mergeCell ref="D7:D8"/>
    <mergeCell ref="A3:H3"/>
    <mergeCell ref="C1:C2"/>
    <mergeCell ref="B1:B2"/>
    <mergeCell ref="D1:F1"/>
    <mergeCell ref="H1:H2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D1">
      <pane ySplit="2" topLeftCell="BM3" activePane="bottomLeft" state="frozen"/>
      <selection pane="topLeft" activeCell="E10" sqref="E10"/>
      <selection pane="bottomLeft" activeCell="E10" sqref="E10"/>
    </sheetView>
  </sheetViews>
  <sheetFormatPr defaultColWidth="9.140625" defaultRowHeight="12.75"/>
  <cols>
    <col min="1" max="1" width="0" style="119" hidden="1" customWidth="1"/>
    <col min="2" max="2" width="23.421875" style="143" bestFit="1" customWidth="1"/>
    <col min="3" max="3" width="78.28125" style="119" bestFit="1" customWidth="1"/>
    <col min="4" max="5" width="12.7109375" style="119" customWidth="1"/>
    <col min="6" max="6" width="13.140625" style="162" customWidth="1"/>
    <col min="7" max="7" width="17.421875" style="119" customWidth="1"/>
    <col min="8" max="8" width="22.00390625" style="147" customWidth="1"/>
    <col min="9" max="16384" width="9.140625" style="119" customWidth="1"/>
  </cols>
  <sheetData>
    <row r="1" spans="1:8" s="114" customFormat="1" ht="27" customHeight="1" thickBot="1">
      <c r="A1" s="148"/>
      <c r="B1" s="296" t="s">
        <v>154</v>
      </c>
      <c r="C1" s="307" t="s">
        <v>155</v>
      </c>
      <c r="D1" s="303" t="s">
        <v>128</v>
      </c>
      <c r="E1" s="304"/>
      <c r="F1" s="304"/>
      <c r="G1" s="151" t="s">
        <v>129</v>
      </c>
      <c r="H1" s="305" t="s">
        <v>130</v>
      </c>
    </row>
    <row r="2" spans="1:8" s="114" customFormat="1" ht="27" customHeight="1" thickTop="1">
      <c r="A2" s="152"/>
      <c r="B2" s="260"/>
      <c r="C2" s="308"/>
      <c r="D2" s="149" t="s">
        <v>131</v>
      </c>
      <c r="E2" s="150" t="s">
        <v>132</v>
      </c>
      <c r="F2" s="150" t="s">
        <v>133</v>
      </c>
      <c r="G2" s="41"/>
      <c r="H2" s="306"/>
    </row>
    <row r="3" spans="1:8" ht="17.25" customHeight="1">
      <c r="A3" s="294" t="s">
        <v>138</v>
      </c>
      <c r="B3" s="294"/>
      <c r="C3" s="294"/>
      <c r="D3" s="294"/>
      <c r="E3" s="294"/>
      <c r="F3" s="294"/>
      <c r="G3" s="294"/>
      <c r="H3" s="294"/>
    </row>
    <row r="4" spans="1:8" s="114" customFormat="1" ht="36.75" customHeight="1">
      <c r="A4" s="164"/>
      <c r="B4" s="60" t="s">
        <v>204</v>
      </c>
      <c r="C4" s="46" t="s">
        <v>205</v>
      </c>
      <c r="D4" s="165">
        <v>2.4</v>
      </c>
      <c r="E4" s="165">
        <v>0.8</v>
      </c>
      <c r="F4" s="165">
        <f>SUM(D4:E4)</f>
        <v>3.2</v>
      </c>
      <c r="G4" s="117" t="s">
        <v>198</v>
      </c>
      <c r="H4" s="121" t="s">
        <v>206</v>
      </c>
    </row>
    <row r="5" spans="1:8" s="114" customFormat="1" ht="36.75" customHeight="1">
      <c r="A5" s="164"/>
      <c r="B5" s="60" t="s">
        <v>207</v>
      </c>
      <c r="C5" s="46" t="s">
        <v>208</v>
      </c>
      <c r="D5" s="165">
        <v>1.5</v>
      </c>
      <c r="E5" s="165">
        <v>0.5</v>
      </c>
      <c r="F5" s="165">
        <v>2</v>
      </c>
      <c r="G5" s="117" t="s">
        <v>209</v>
      </c>
      <c r="H5" s="121" t="s">
        <v>210</v>
      </c>
    </row>
    <row r="6" spans="1:8" s="114" customFormat="1" ht="79.5" customHeight="1">
      <c r="A6" s="164"/>
      <c r="B6" s="60" t="s">
        <v>207</v>
      </c>
      <c r="C6" s="46" t="s">
        <v>211</v>
      </c>
      <c r="D6" s="165">
        <v>4.2</v>
      </c>
      <c r="E6" s="165">
        <v>1.4</v>
      </c>
      <c r="F6" s="166">
        <f>SUM(D6:E6)</f>
        <v>5.6</v>
      </c>
      <c r="G6" s="117" t="s">
        <v>209</v>
      </c>
      <c r="H6" s="121" t="s">
        <v>212</v>
      </c>
    </row>
    <row r="7" spans="1:8" s="114" customFormat="1" ht="14.25" customHeight="1">
      <c r="A7" s="164"/>
      <c r="B7" s="167"/>
      <c r="C7" s="124" t="s">
        <v>213</v>
      </c>
      <c r="D7" s="168">
        <f>SUM(D4:D6)</f>
        <v>8.1</v>
      </c>
      <c r="E7" s="168">
        <f>SUM(E4:E6)</f>
        <v>2.7</v>
      </c>
      <c r="F7" s="168">
        <f>SUM(F4:F6)</f>
        <v>10.8</v>
      </c>
      <c r="G7" s="169"/>
      <c r="H7" s="170"/>
    </row>
  </sheetData>
  <mergeCells count="5">
    <mergeCell ref="C1:C2"/>
    <mergeCell ref="A3:H3"/>
    <mergeCell ref="B1:B2"/>
    <mergeCell ref="D1:F1"/>
    <mergeCell ref="H1:H2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U27"/>
  <sheetViews>
    <sheetView zoomScale="75" zoomScaleNormal="75" workbookViewId="0" topLeftCell="D1">
      <pane ySplit="2" topLeftCell="BM3" activePane="bottomLeft" state="frozen"/>
      <selection pane="topLeft" activeCell="E10" sqref="E10"/>
      <selection pane="bottomLeft" activeCell="J5" sqref="J5"/>
    </sheetView>
  </sheetViews>
  <sheetFormatPr defaultColWidth="9.140625" defaultRowHeight="12.75"/>
  <cols>
    <col min="1" max="1" width="0" style="48" hidden="1" customWidth="1"/>
    <col min="2" max="2" width="23.421875" style="72" bestFit="1" customWidth="1"/>
    <col min="3" max="3" width="78.28125" style="48" customWidth="1"/>
    <col min="4" max="5" width="12.7109375" style="48" customWidth="1"/>
    <col min="6" max="6" width="13.140625" style="73" customWidth="1"/>
    <col min="7" max="7" width="17.421875" style="48" customWidth="1"/>
    <col min="8" max="8" width="25.28125" style="74" customWidth="1"/>
    <col min="9" max="16384" width="9.140625" style="48" customWidth="1"/>
  </cols>
  <sheetData>
    <row r="1" spans="1:8" s="39" customFormat="1" ht="27" customHeight="1" thickBot="1">
      <c r="A1" s="148"/>
      <c r="B1" s="307" t="s">
        <v>154</v>
      </c>
      <c r="C1" s="307" t="s">
        <v>155</v>
      </c>
      <c r="D1" s="317" t="s">
        <v>128</v>
      </c>
      <c r="E1" s="318"/>
      <c r="F1" s="319"/>
      <c r="G1" s="151" t="s">
        <v>129</v>
      </c>
      <c r="H1" s="320" t="s">
        <v>130</v>
      </c>
    </row>
    <row r="2" spans="1:8" s="39" customFormat="1" ht="27" customHeight="1" thickTop="1">
      <c r="A2" s="152"/>
      <c r="B2" s="316"/>
      <c r="C2" s="316"/>
      <c r="D2" s="149" t="s">
        <v>131</v>
      </c>
      <c r="E2" s="150" t="s">
        <v>132</v>
      </c>
      <c r="F2" s="150" t="s">
        <v>133</v>
      </c>
      <c r="G2" s="41"/>
      <c r="H2" s="321"/>
    </row>
    <row r="3" spans="1:8" s="39" customFormat="1" ht="27" customHeight="1">
      <c r="A3" s="171"/>
      <c r="B3" s="315" t="s">
        <v>134</v>
      </c>
      <c r="C3" s="257"/>
      <c r="D3" s="257"/>
      <c r="E3" s="257"/>
      <c r="F3" s="257"/>
      <c r="G3" s="257"/>
      <c r="H3" s="258"/>
    </row>
    <row r="4" spans="1:255" s="39" customFormat="1" ht="54.75" customHeight="1">
      <c r="A4" s="172"/>
      <c r="B4" s="60" t="s">
        <v>214</v>
      </c>
      <c r="C4" s="56" t="s">
        <v>215</v>
      </c>
      <c r="D4" s="173">
        <v>0.075</v>
      </c>
      <c r="E4" s="173">
        <v>0.025</v>
      </c>
      <c r="F4" s="173">
        <v>0.1</v>
      </c>
      <c r="G4" s="56" t="s">
        <v>112</v>
      </c>
      <c r="H4" s="56" t="s">
        <v>216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</row>
    <row r="5" spans="1:255" s="39" customFormat="1" ht="102" customHeight="1">
      <c r="A5" s="172"/>
      <c r="B5" s="56" t="s">
        <v>217</v>
      </c>
      <c r="C5" s="56" t="s">
        <v>218</v>
      </c>
      <c r="D5" s="173">
        <v>0.04</v>
      </c>
      <c r="E5" s="173"/>
      <c r="F5" s="173">
        <v>0.04</v>
      </c>
      <c r="G5" s="56" t="s">
        <v>219</v>
      </c>
      <c r="H5" s="56" t="s">
        <v>216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</row>
    <row r="6" spans="1:255" s="39" customFormat="1" ht="31.5" customHeight="1">
      <c r="A6" s="172"/>
      <c r="B6" s="56"/>
      <c r="C6" s="124" t="s">
        <v>248</v>
      </c>
      <c r="D6" s="175">
        <f>D4+D5</f>
        <v>0.11499999999999999</v>
      </c>
      <c r="E6" s="175">
        <f>E4+E5</f>
        <v>0.025</v>
      </c>
      <c r="F6" s="175">
        <f>F4+F5</f>
        <v>0.14</v>
      </c>
      <c r="G6" s="176"/>
      <c r="H6" s="335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</row>
    <row r="7" spans="1:8" ht="19.5" customHeight="1">
      <c r="A7" s="256" t="s">
        <v>138</v>
      </c>
      <c r="B7" s="257"/>
      <c r="C7" s="257"/>
      <c r="D7" s="257"/>
      <c r="E7" s="257"/>
      <c r="F7" s="257"/>
      <c r="G7" s="257"/>
      <c r="H7" s="258"/>
    </row>
    <row r="8" spans="1:8" ht="47.25">
      <c r="A8" s="61"/>
      <c r="B8" s="60" t="s">
        <v>220</v>
      </c>
      <c r="C8" s="47" t="s">
        <v>221</v>
      </c>
      <c r="D8" s="163">
        <v>1.02</v>
      </c>
      <c r="E8" s="163">
        <v>0.34</v>
      </c>
      <c r="F8" s="163">
        <v>1.36</v>
      </c>
      <c r="G8" s="47" t="s">
        <v>198</v>
      </c>
      <c r="H8" s="47" t="s">
        <v>216</v>
      </c>
    </row>
    <row r="9" spans="1:8" ht="63">
      <c r="A9" s="61"/>
      <c r="B9" s="60" t="s">
        <v>222</v>
      </c>
      <c r="C9" s="46" t="s">
        <v>223</v>
      </c>
      <c r="D9" s="115">
        <v>4.43</v>
      </c>
      <c r="E9" s="115">
        <v>1.477</v>
      </c>
      <c r="F9" s="115">
        <v>5.907</v>
      </c>
      <c r="G9" s="117" t="s">
        <v>224</v>
      </c>
      <c r="H9" s="336" t="s">
        <v>225</v>
      </c>
    </row>
    <row r="10" spans="1:8" ht="31.5">
      <c r="A10" s="61"/>
      <c r="B10" s="60" t="s">
        <v>226</v>
      </c>
      <c r="C10" s="47" t="s">
        <v>227</v>
      </c>
      <c r="D10" s="163">
        <v>2.7</v>
      </c>
      <c r="E10" s="163">
        <v>0.9</v>
      </c>
      <c r="F10" s="163">
        <v>3.6</v>
      </c>
      <c r="G10" s="47" t="s">
        <v>198</v>
      </c>
      <c r="H10" s="47" t="s">
        <v>216</v>
      </c>
    </row>
    <row r="11" spans="1:8" ht="31.5">
      <c r="A11" s="61"/>
      <c r="B11" s="60" t="s">
        <v>228</v>
      </c>
      <c r="C11" s="47" t="s">
        <v>229</v>
      </c>
      <c r="D11" s="163">
        <v>0.25</v>
      </c>
      <c r="E11" s="163"/>
      <c r="F11" s="163">
        <v>0.25</v>
      </c>
      <c r="G11" s="47" t="s">
        <v>54</v>
      </c>
      <c r="H11" s="47" t="s">
        <v>216</v>
      </c>
    </row>
    <row r="12" spans="1:8" ht="47.25">
      <c r="A12" s="61"/>
      <c r="B12" s="60" t="s">
        <v>230</v>
      </c>
      <c r="C12" s="47" t="s">
        <v>231</v>
      </c>
      <c r="D12" s="163">
        <v>1.6</v>
      </c>
      <c r="E12" s="163">
        <v>0.534</v>
      </c>
      <c r="F12" s="163">
        <v>2.134</v>
      </c>
      <c r="G12" s="47" t="s">
        <v>198</v>
      </c>
      <c r="H12" s="47" t="s">
        <v>216</v>
      </c>
    </row>
    <row r="13" spans="1:8" ht="47.25">
      <c r="A13" s="61"/>
      <c r="B13" s="60" t="s">
        <v>232</v>
      </c>
      <c r="C13" s="46" t="s">
        <v>233</v>
      </c>
      <c r="D13" s="115">
        <v>1.8</v>
      </c>
      <c r="E13" s="115">
        <v>0.6</v>
      </c>
      <c r="F13" s="115">
        <v>2.4</v>
      </c>
      <c r="G13" s="117" t="s">
        <v>234</v>
      </c>
      <c r="H13" s="336" t="s">
        <v>235</v>
      </c>
    </row>
    <row r="14" spans="1:8" ht="47.25">
      <c r="A14" s="61"/>
      <c r="B14" s="60" t="s">
        <v>232</v>
      </c>
      <c r="C14" s="46" t="s">
        <v>236</v>
      </c>
      <c r="D14" s="115">
        <v>0.2</v>
      </c>
      <c r="E14" s="165"/>
      <c r="F14" s="115">
        <v>0.2</v>
      </c>
      <c r="G14" s="117" t="s">
        <v>54</v>
      </c>
      <c r="H14" s="336" t="s">
        <v>235</v>
      </c>
    </row>
    <row r="15" spans="1:8" ht="47.25">
      <c r="A15" s="61"/>
      <c r="B15" s="60" t="s">
        <v>237</v>
      </c>
      <c r="C15" s="47" t="s">
        <v>238</v>
      </c>
      <c r="D15" s="163">
        <v>1.25</v>
      </c>
      <c r="E15" s="163">
        <v>0.417</v>
      </c>
      <c r="F15" s="52">
        <f>SUM(D15:E15)</f>
        <v>1.667</v>
      </c>
      <c r="G15" s="47" t="s">
        <v>198</v>
      </c>
      <c r="H15" s="47" t="s">
        <v>216</v>
      </c>
    </row>
    <row r="16" spans="1:8" ht="31.5">
      <c r="A16" s="61"/>
      <c r="B16" s="60" t="s">
        <v>239</v>
      </c>
      <c r="C16" s="56" t="s">
        <v>240</v>
      </c>
      <c r="D16" s="115">
        <v>0.975</v>
      </c>
      <c r="E16" s="115">
        <v>0.325</v>
      </c>
      <c r="F16" s="115">
        <v>1.3</v>
      </c>
      <c r="G16" s="117" t="s">
        <v>50</v>
      </c>
      <c r="H16" s="336" t="s">
        <v>216</v>
      </c>
    </row>
    <row r="17" spans="1:8" ht="47.25">
      <c r="A17" s="61"/>
      <c r="B17" s="60" t="s">
        <v>239</v>
      </c>
      <c r="C17" s="56" t="s">
        <v>241</v>
      </c>
      <c r="D17" s="115">
        <v>0.525</v>
      </c>
      <c r="E17" s="115">
        <v>0.175</v>
      </c>
      <c r="F17" s="115">
        <v>0.7</v>
      </c>
      <c r="G17" s="117" t="s">
        <v>112</v>
      </c>
      <c r="H17" s="336" t="s">
        <v>216</v>
      </c>
    </row>
    <row r="18" spans="1:8" ht="63">
      <c r="A18" s="61"/>
      <c r="B18" s="60" t="s">
        <v>242</v>
      </c>
      <c r="C18" s="46" t="s">
        <v>243</v>
      </c>
      <c r="D18" s="115">
        <v>3.6</v>
      </c>
      <c r="E18" s="115">
        <v>1.2</v>
      </c>
      <c r="F18" s="115">
        <v>4.8</v>
      </c>
      <c r="G18" s="117" t="s">
        <v>198</v>
      </c>
      <c r="H18" s="336" t="s">
        <v>225</v>
      </c>
    </row>
    <row r="19" spans="1:8" ht="36" customHeight="1">
      <c r="A19" s="61"/>
      <c r="B19" s="60" t="s">
        <v>244</v>
      </c>
      <c r="C19" s="46" t="s">
        <v>243</v>
      </c>
      <c r="D19" s="163">
        <v>0.045</v>
      </c>
      <c r="E19" s="163">
        <v>0.015</v>
      </c>
      <c r="F19" s="163">
        <v>0.06</v>
      </c>
      <c r="G19" s="46" t="s">
        <v>198</v>
      </c>
      <c r="H19" s="178" t="s">
        <v>225</v>
      </c>
    </row>
    <row r="20" spans="1:8" ht="63">
      <c r="A20" s="61"/>
      <c r="B20" s="60" t="s">
        <v>245</v>
      </c>
      <c r="C20" s="47" t="s">
        <v>246</v>
      </c>
      <c r="D20" s="163">
        <v>4.2</v>
      </c>
      <c r="E20" s="163">
        <v>1.4</v>
      </c>
      <c r="F20" s="163">
        <v>5.6</v>
      </c>
      <c r="G20" s="47" t="s">
        <v>198</v>
      </c>
      <c r="H20" s="177" t="s">
        <v>216</v>
      </c>
    </row>
    <row r="21" spans="1:8" ht="63">
      <c r="A21" s="61"/>
      <c r="B21" s="60" t="s">
        <v>245</v>
      </c>
      <c r="C21" s="47" t="s">
        <v>246</v>
      </c>
      <c r="D21" s="179">
        <v>1.05</v>
      </c>
      <c r="E21" s="179">
        <v>0.35</v>
      </c>
      <c r="F21" s="179">
        <v>1.4</v>
      </c>
      <c r="G21" s="47" t="s">
        <v>112</v>
      </c>
      <c r="H21" s="177" t="s">
        <v>216</v>
      </c>
    </row>
    <row r="22" spans="1:8" ht="47.25">
      <c r="A22" s="61"/>
      <c r="B22" s="60" t="s">
        <v>214</v>
      </c>
      <c r="C22" s="47" t="s">
        <v>215</v>
      </c>
      <c r="D22" s="163">
        <v>2</v>
      </c>
      <c r="E22" s="163"/>
      <c r="F22" s="163">
        <v>2</v>
      </c>
      <c r="G22" s="47" t="s">
        <v>54</v>
      </c>
      <c r="H22" s="177" t="s">
        <v>216</v>
      </c>
    </row>
    <row r="23" spans="1:8" ht="15.75">
      <c r="A23" s="61"/>
      <c r="B23" s="176"/>
      <c r="C23" s="180"/>
      <c r="D23" s="179"/>
      <c r="E23" s="179"/>
      <c r="F23" s="179"/>
      <c r="G23" s="177"/>
      <c r="H23" s="181"/>
    </row>
    <row r="24" spans="1:8" ht="15.75">
      <c r="A24" s="61"/>
      <c r="B24" s="309" t="s">
        <v>81</v>
      </c>
      <c r="C24" s="310"/>
      <c r="D24" s="50">
        <f>SUM(D8:D22)</f>
        <v>25.645</v>
      </c>
      <c r="E24" s="50">
        <f>SUM(E8:E22)</f>
        <v>7.7330000000000005</v>
      </c>
      <c r="F24" s="50">
        <f>SUM(F8:F22)</f>
        <v>33.378</v>
      </c>
      <c r="G24" s="311"/>
      <c r="H24" s="312"/>
    </row>
    <row r="25" spans="1:8" ht="27.75" customHeight="1">
      <c r="A25" s="61"/>
      <c r="B25" s="182" t="s">
        <v>247</v>
      </c>
      <c r="C25" s="182"/>
      <c r="D25" s="183"/>
      <c r="E25" s="183"/>
      <c r="F25" s="183"/>
      <c r="G25" s="170"/>
      <c r="H25" s="170"/>
    </row>
    <row r="26" spans="1:8" ht="15.75">
      <c r="A26" s="61"/>
      <c r="B26" s="69" t="s">
        <v>146</v>
      </c>
      <c r="C26" s="69"/>
      <c r="D26" s="313"/>
      <c r="E26" s="313"/>
      <c r="F26" s="313"/>
      <c r="G26" s="299"/>
      <c r="H26" s="300"/>
    </row>
    <row r="27" spans="1:8" ht="16.5" thickBot="1">
      <c r="A27" s="159"/>
      <c r="B27" s="71">
        <v>17</v>
      </c>
      <c r="C27" s="71"/>
      <c r="D27" s="314"/>
      <c r="E27" s="314"/>
      <c r="F27" s="314"/>
      <c r="G27" s="301"/>
      <c r="H27" s="302"/>
    </row>
  </sheetData>
  <mergeCells count="12">
    <mergeCell ref="B3:H3"/>
    <mergeCell ref="C1:C2"/>
    <mergeCell ref="B1:B2"/>
    <mergeCell ref="D1:F1"/>
    <mergeCell ref="H1:H2"/>
    <mergeCell ref="A7:H7"/>
    <mergeCell ref="B24:C24"/>
    <mergeCell ref="G24:H24"/>
    <mergeCell ref="G26:H27"/>
    <mergeCell ref="F26:F27"/>
    <mergeCell ref="E26:E27"/>
    <mergeCell ref="D26:D27"/>
  </mergeCells>
  <printOptions horizontalCentered="1" verticalCentered="1"/>
  <pageMargins left="0.1968503937007874" right="0.1968503937007874" top="0.4330708661417323" bottom="0.11811023622047245" header="0.15748031496062992" footer="0.15748031496062992"/>
  <pageSetup horizontalDpi="600" verticalDpi="600" orientation="landscape" pageOrder="overThenDown" paperSize="8" scale="65" r:id="rId1"/>
  <headerFooter alignWithMargins="0">
    <oddHeader>&amp;LПроекти на ФАР в ЦЗФД&amp;R&amp;"Arial,Bold"Приложение 7</oddHeader>
    <oddFooter>&amp;Rстр. &amp;P от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sec219</cp:lastModifiedBy>
  <cp:lastPrinted>2008-08-06T15:36:17Z</cp:lastPrinted>
  <dcterms:created xsi:type="dcterms:W3CDTF">2003-10-29T11:04:38Z</dcterms:created>
  <dcterms:modified xsi:type="dcterms:W3CDTF">2008-08-08T14:56:56Z</dcterms:modified>
  <cp:category/>
  <cp:version/>
  <cp:contentType/>
  <cp:contentStatus/>
</cp:coreProperties>
</file>